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Q:\RAZVOJ\DOKUMENTI\KOMUNALAC POŽEGA D.O.O\GODIŠNJA IZVJEŠĆA\2023\IZVRŠENJE PLANA XLS ZAKLJUČAN\"/>
    </mc:Choice>
  </mc:AlternateContent>
  <xr:revisionPtr revIDLastSave="0" documentId="13_ncr:1_{CD48D9BF-1B73-461B-BAC6-147B63C112FB}" xr6:coauthVersionLast="47" xr6:coauthVersionMax="47" xr10:uidLastSave="{00000000-0000-0000-0000-000000000000}"/>
  <bookViews>
    <workbookView xWindow="-120" yWindow="-120" windowWidth="29040" windowHeight="15840" tabRatio="795" firstSheet="1" activeTab="1"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P18" i="47" l="1"/>
  <c r="V18" i="47" s="1"/>
  <c r="P17" i="47"/>
  <c r="V17" i="47" s="1"/>
  <c r="U18" i="47"/>
  <c r="U17" i="47"/>
  <c r="U19" i="47" s="1"/>
  <c r="U20" i="47" s="1"/>
  <c r="F12" i="47"/>
  <c r="F11" i="47"/>
  <c r="P16" i="47"/>
  <c r="P15" i="47"/>
  <c r="P14" i="47"/>
  <c r="P13" i="47"/>
  <c r="P12" i="47"/>
  <c r="V12" i="47" s="1"/>
  <c r="P11" i="47"/>
  <c r="F18" i="47"/>
  <c r="F17" i="47"/>
  <c r="F16" i="47"/>
  <c r="F15" i="47"/>
  <c r="F14" i="47"/>
  <c r="F13" i="47"/>
  <c r="V16" i="47"/>
  <c r="V15" i="47"/>
  <c r="V14" i="47"/>
  <c r="V13" i="47"/>
  <c r="V11" i="47"/>
  <c r="J12" i="14"/>
  <c r="L12" i="14" s="1"/>
  <c r="J8" i="14"/>
  <c r="L7" i="14"/>
  <c r="J6" i="14"/>
  <c r="K6" i="14"/>
  <c r="J15" i="14"/>
  <c r="F14" i="14"/>
  <c r="L13" i="14"/>
  <c r="K11" i="14"/>
  <c r="K15" i="14" s="1"/>
  <c r="L10" i="14"/>
  <c r="L9" i="14"/>
  <c r="M12" i="15"/>
  <c r="P19" i="47" l="1"/>
  <c r="P20" i="47" s="1"/>
  <c r="L11" i="14"/>
  <c r="J14" i="14"/>
  <c r="L15" i="14"/>
  <c r="L6" i="14"/>
  <c r="L8" i="14"/>
  <c r="K14" i="14"/>
  <c r="L14" i="14"/>
  <c r="J10" i="13" l="1"/>
  <c r="H8" i="13"/>
  <c r="H10" i="13" s="1"/>
  <c r="H7" i="13"/>
  <c r="F7" i="13"/>
  <c r="J11" i="13"/>
  <c r="L11" i="13"/>
  <c r="L10" i="13"/>
  <c r="F11" i="13"/>
  <c r="J8" i="13"/>
  <c r="J6" i="13"/>
  <c r="F10" i="13"/>
  <c r="L9" i="13" l="1"/>
  <c r="L8" i="13"/>
  <c r="L7" i="13"/>
  <c r="L6" i="13"/>
  <c r="J7" i="12"/>
  <c r="J8" i="12"/>
  <c r="L7" i="12"/>
  <c r="J10" i="12"/>
  <c r="L11" i="12"/>
  <c r="L9" i="12"/>
  <c r="L8" i="12"/>
  <c r="J8" i="11"/>
  <c r="J6" i="11"/>
  <c r="J10" i="11" s="1"/>
  <c r="J11" i="11" s="1"/>
  <c r="L11" i="11" s="1"/>
  <c r="F10" i="11"/>
  <c r="L9" i="11"/>
  <c r="L8" i="11"/>
  <c r="L7" i="11"/>
  <c r="J6" i="12" l="1"/>
  <c r="L6" i="12" s="1"/>
  <c r="J12" i="12"/>
  <c r="J13" i="12" s="1"/>
  <c r="L10" i="12"/>
  <c r="L12" i="12" s="1"/>
  <c r="L13" i="12" s="1"/>
  <c r="L6" i="11"/>
  <c r="L10" i="11" s="1"/>
  <c r="J6" i="10"/>
  <c r="J8" i="10"/>
  <c r="J10" i="10"/>
  <c r="J12" i="10"/>
  <c r="J14" i="10"/>
  <c r="J16" i="10"/>
  <c r="J18" i="10"/>
  <c r="J20" i="10" l="1"/>
  <c r="F20" i="10"/>
  <c r="E9" i="47" s="1"/>
  <c r="L19" i="10"/>
  <c r="L18" i="10"/>
  <c r="L17" i="10"/>
  <c r="L16" i="10"/>
  <c r="L15" i="10"/>
  <c r="L14" i="10"/>
  <c r="L13" i="10"/>
  <c r="L12" i="10"/>
  <c r="L11" i="10"/>
  <c r="L10" i="10"/>
  <c r="L9" i="10"/>
  <c r="L8" i="10"/>
  <c r="L7" i="10"/>
  <c r="L6" i="10"/>
  <c r="P13" i="15"/>
  <c r="J21" i="10" l="1"/>
  <c r="O9" i="47"/>
  <c r="L20" i="10"/>
  <c r="O11" i="15"/>
  <c r="O10" i="15" s="1"/>
  <c r="M11" i="15"/>
  <c r="M10" i="15" s="1"/>
  <c r="M9" i="15"/>
  <c r="M8" i="15" s="1"/>
  <c r="N9" i="15"/>
  <c r="N8" i="15" s="1"/>
  <c r="R7" i="15"/>
  <c r="R6" i="15" s="1"/>
  <c r="M6" i="15"/>
  <c r="M14" i="15"/>
  <c r="O19" i="47" l="1"/>
  <c r="O20" i="47" s="1"/>
  <c r="V9" i="47"/>
  <c r="L21" i="10"/>
  <c r="O10" i="47"/>
  <c r="V10" i="47" s="1"/>
  <c r="Q18" i="15"/>
  <c r="P18" i="15"/>
  <c r="O18" i="15"/>
  <c r="N18" i="15"/>
  <c r="R17" i="15"/>
  <c r="M16" i="15"/>
  <c r="R16" i="15" s="1"/>
  <c r="R15" i="15"/>
  <c r="R14" i="15"/>
  <c r="R12" i="15"/>
  <c r="R10" i="15"/>
  <c r="J18" i="15"/>
  <c r="J7" i="47" s="1"/>
  <c r="F13" i="14"/>
  <c r="H13" i="14"/>
  <c r="H12" i="14"/>
  <c r="F9" i="14"/>
  <c r="F9" i="13"/>
  <c r="H9" i="13" s="1"/>
  <c r="N19" i="15" l="1"/>
  <c r="Q8" i="47" s="1"/>
  <c r="Q7" i="47"/>
  <c r="Q19" i="47" s="1"/>
  <c r="Q20" i="47" s="1"/>
  <c r="O19" i="15"/>
  <c r="R8" i="47" s="1"/>
  <c r="R7" i="47"/>
  <c r="R19" i="47" s="1"/>
  <c r="R20" i="47" s="1"/>
  <c r="P19" i="15"/>
  <c r="S8" i="47" s="1"/>
  <c r="S7" i="47"/>
  <c r="S19" i="47" s="1"/>
  <c r="S20" i="47" s="1"/>
  <c r="Q19" i="15"/>
  <c r="T8" i="47" s="1"/>
  <c r="T7" i="47"/>
  <c r="T19" i="47" s="1"/>
  <c r="T20" i="47" s="1"/>
  <c r="M18" i="15"/>
  <c r="N7" i="47" s="1"/>
  <c r="R11" i="15"/>
  <c r="R13" i="15"/>
  <c r="M19" i="15"/>
  <c r="N8" i="47" s="1"/>
  <c r="R9" i="15"/>
  <c r="R8" i="15" s="1"/>
  <c r="R18" i="15" s="1"/>
  <c r="F11" i="12"/>
  <c r="H11" i="12" s="1"/>
  <c r="H10" i="12"/>
  <c r="F9" i="12"/>
  <c r="H9" i="12" s="1"/>
  <c r="H8" i="12"/>
  <c r="F7" i="12"/>
  <c r="H7" i="12" s="1"/>
  <c r="H6" i="12"/>
  <c r="F9" i="11"/>
  <c r="H9" i="11" s="1"/>
  <c r="H8" i="11"/>
  <c r="F7" i="11"/>
  <c r="H7" i="11" s="1"/>
  <c r="H6" i="11"/>
  <c r="F13" i="10"/>
  <c r="H13" i="10" s="1"/>
  <c r="H12" i="10"/>
  <c r="V8" i="47" l="1"/>
  <c r="N19" i="47"/>
  <c r="V7" i="47"/>
  <c r="H10" i="11"/>
  <c r="R19" i="15"/>
  <c r="F19" i="10"/>
  <c r="H19" i="10" s="1"/>
  <c r="H18" i="10"/>
  <c r="F17" i="10"/>
  <c r="H17" i="10" s="1"/>
  <c r="H16" i="10"/>
  <c r="F15" i="10"/>
  <c r="H15" i="10" s="1"/>
  <c r="H14" i="10"/>
  <c r="F11" i="10"/>
  <c r="H11" i="10" s="1"/>
  <c r="H10" i="10"/>
  <c r="F9" i="10"/>
  <c r="H9" i="10" s="1"/>
  <c r="H8" i="10"/>
  <c r="F7" i="10"/>
  <c r="H7" i="10" s="1"/>
  <c r="H6" i="10"/>
  <c r="K17" i="15"/>
  <c r="F16" i="15"/>
  <c r="F15" i="15"/>
  <c r="K15" i="15" s="1"/>
  <c r="K14" i="15"/>
  <c r="I13" i="15"/>
  <c r="F13" i="15"/>
  <c r="K12" i="15"/>
  <c r="H11" i="15"/>
  <c r="F11" i="15"/>
  <c r="K10" i="15"/>
  <c r="G9" i="15"/>
  <c r="F9" i="15"/>
  <c r="K8" i="15"/>
  <c r="F7" i="15"/>
  <c r="G11" i="14"/>
  <c r="H11" i="14" s="1"/>
  <c r="G7" i="14"/>
  <c r="F7" i="14"/>
  <c r="F15" i="14" s="1"/>
  <c r="G14" i="14"/>
  <c r="H14" i="14" s="1"/>
  <c r="H10" i="14"/>
  <c r="H9" i="14"/>
  <c r="H8" i="14"/>
  <c r="H6" i="14"/>
  <c r="H6" i="13"/>
  <c r="F12" i="12"/>
  <c r="H12" i="12"/>
  <c r="H13" i="12" s="1"/>
  <c r="I18" i="15"/>
  <c r="I7" i="47" s="1"/>
  <c r="H18" i="15"/>
  <c r="H7" i="47" s="1"/>
  <c r="G18" i="15"/>
  <c r="G7" i="47" s="1"/>
  <c r="N20" i="47" l="1"/>
  <c r="V20" i="47" s="1"/>
  <c r="V19" i="47"/>
  <c r="F13" i="12"/>
  <c r="L14" i="47" s="1"/>
  <c r="L13" i="47"/>
  <c r="F11" i="11"/>
  <c r="L11" i="47"/>
  <c r="K11" i="15"/>
  <c r="F19" i="15"/>
  <c r="D8" i="47" s="1"/>
  <c r="K16" i="15"/>
  <c r="K18" i="15" s="1"/>
  <c r="F18" i="15"/>
  <c r="J19" i="15"/>
  <c r="J8" i="47" s="1"/>
  <c r="J19" i="47"/>
  <c r="J20" i="47" s="1"/>
  <c r="G19" i="15"/>
  <c r="G8" i="47" s="1"/>
  <c r="G19" i="47"/>
  <c r="G20" i="47" s="1"/>
  <c r="K7" i="15"/>
  <c r="H19" i="15"/>
  <c r="H8" i="47" s="1"/>
  <c r="H19" i="47"/>
  <c r="H20" i="47" s="1"/>
  <c r="I19" i="15"/>
  <c r="I8" i="47" s="1"/>
  <c r="I19" i="47"/>
  <c r="I20" i="47" s="1"/>
  <c r="K9" i="15"/>
  <c r="H7" i="14"/>
  <c r="G15" i="14"/>
  <c r="K18" i="47" s="1"/>
  <c r="K17" i="47"/>
  <c r="L15" i="47"/>
  <c r="F21" i="10"/>
  <c r="E10" i="47" s="1"/>
  <c r="K13" i="15"/>
  <c r="H20" i="10"/>
  <c r="D7" i="47" l="1"/>
  <c r="D19" i="47" s="1"/>
  <c r="D20" i="47" s="1"/>
  <c r="H11" i="11"/>
  <c r="L12" i="47"/>
  <c r="K19" i="15"/>
  <c r="L8" i="47"/>
  <c r="H15" i="14"/>
  <c r="L18" i="47"/>
  <c r="L17" i="47"/>
  <c r="K19" i="47"/>
  <c r="K20" i="47" s="1"/>
  <c r="F19" i="47"/>
  <c r="F20" i="47" s="1"/>
  <c r="H11" i="13"/>
  <c r="L16" i="47"/>
  <c r="H21" i="10"/>
  <c r="L10" i="47"/>
  <c r="L9" i="47"/>
  <c r="E19" i="47"/>
  <c r="E20" i="47" s="1"/>
  <c r="L7" i="47" l="1"/>
  <c r="L19" i="47"/>
  <c r="L20" i="47"/>
</calcChain>
</file>

<file path=xl/sharedStrings.xml><?xml version="1.0" encoding="utf-8"?>
<sst xmlns="http://schemas.openxmlformats.org/spreadsheetml/2006/main" count="814" uniqueCount="170">
  <si>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</si>
  <si>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</si>
  <si>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</si>
  <si>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</si>
  <si>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</si>
  <si>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</si>
  <si>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</si>
  <si>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</si>
  <si>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</si>
  <si>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</si>
  <si>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</si>
  <si>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</si>
  <si>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</si>
  <si>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</si>
  <si>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</si>
  <si>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</si>
  <si>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</si>
  <si>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</si>
  <si>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</si>
  <si>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</si>
  <si>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</si>
  <si>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</si>
  <si>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</si>
  <si>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</si>
  <si>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31.8.2023.</t>
  </si>
  <si>
    <t>-</t>
  </si>
  <si>
    <t>Izgradnja i opremanje kompostane na lokaciji Vinogradine</t>
  </si>
  <si>
    <t>27.2.2023.</t>
  </si>
  <si>
    <t>Završetak projekta izgradnje i opremanja kompostane te ishođenje dozvola s ciljem uspostave sustava sakupljanja i oporabe biorazgradivog otpada</t>
  </si>
  <si>
    <t>Geodetski snimak odlagališta i izračun volumena odloženog otpada s ciljem informiranja FZOEU o preostalom kapacitetu odlagališta</t>
  </si>
  <si>
    <t>30.6.2023.</t>
  </si>
  <si>
    <t>31.12.2023.</t>
  </si>
  <si>
    <t>Reciklažno dvorište građevnog otpada i odlagalište inertnog otpada</t>
  </si>
  <si>
    <t>Sanacija grobljanskih objekata (mrtvačnice, staza, ograda), uređenje zelenih površina s ciljem održavanja, uljepšavanja i funkcioniranja groblja</t>
  </si>
  <si>
    <t>31.10.2023.</t>
  </si>
  <si>
    <t>Manji popravci grobljanskih objekata (kapelice, staza, ograda), uređenje zelenih površina s ciljem održavanja, uljepšavanja i funkcioniranja groblja</t>
  </si>
  <si>
    <t>Manji popravci grobljanskih objekata (kapelice, staza, ograda) s ciljem održavanja i funkcioniranja groblja</t>
  </si>
  <si>
    <t>Manji popravci grobljanskih objekata (kapelica, staza, ograda), uređenje zelenih površina s ciljem održavanja, uljepšavanja i funkcioniranja groblja</t>
  </si>
  <si>
    <t>Ad 1</t>
  </si>
  <si>
    <t>Ad 2</t>
  </si>
  <si>
    <t>Ad 3</t>
  </si>
  <si>
    <t>Ad 4</t>
  </si>
  <si>
    <t>Ad 5</t>
  </si>
  <si>
    <t>Usluge prema obvezama ugovora o sanaciji odlagališta</t>
  </si>
  <si>
    <t>OBRAZLOŽENJE:</t>
  </si>
  <si>
    <t>Uspostava sustava sakupljanja biorazgradivog otpada s edukacijama i promidžbom odvojenog sakupljanja biorazgradivog otpada</t>
  </si>
  <si>
    <t xml:space="preserve">Izrada elaborata, uputa, edukativnih materijala s ciljem povećanja stope odvojeno skupljenog otpada i smanjenja otpada na odlagalištu </t>
  </si>
  <si>
    <t>Uspostava sustava sakupljanja biorazgradivog otpada obuhvatit će nabavu spremnika za sakupljanje biorazgradivog otpada (predviđeno u Planu nabave sredstava rada i Planu nabave - očekuje se nabava dijela spremnika od strane JLS putem poziva Fonda za zaštitu okoliša i energetsku učinkovitost, a dio spremnika nabavio bi Komunalac Požega), izradu elaborata za uspostavu sustava, izradu uputa za djelatnike o načinu gospodarenja biorazgradivim otpadom,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</si>
  <si>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</si>
  <si>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</si>
  <si>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</si>
  <si>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</si>
  <si>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</si>
  <si>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</si>
  <si>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</si>
  <si>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Instaliranje opreme za obavještavanje zastoja u radu kotlovnice. Planirani radovi imaju cilj osigurati brže i efikasnije otklanjanje kvarova te skratiti vrijeme bez toplinske energije u zgradama.</t>
  </si>
  <si>
    <t>1.10.2023.</t>
  </si>
  <si>
    <t xml:space="preserve"> 1.10.2023.</t>
  </si>
  <si>
    <t>Radovi u Kotlovnici I. u Ulici V.Nazora</t>
  </si>
  <si>
    <t>Radovi u Kotlovnici II. u Ulici M.Krleže</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</si>
  <si>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</si>
  <si>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</si>
  <si>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</si>
  <si>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</si>
  <si>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</si>
  <si>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</si>
  <si>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</si>
  <si>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Provedba programa promidžbe gradske tržnice</t>
  </si>
  <si>
    <t>Održavanje dvije edukativne radionice u prostoru tržnice s podjelom promidžbenih i edukativnih materijala vezanih za rad tržnice i ostalih djelatnosti društva s ciljem informiranja i edukacije djelatnika, prodavatelja i korisnika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</si>
  <si>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</si>
  <si>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</si>
  <si>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</si>
  <si>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31.3.2023.</t>
  </si>
  <si>
    <t>Dobava i ugradnja pločastih kolektora s ciljem zamijene i stavljanja u funkciju kolektora oštećenih u tuči</t>
  </si>
  <si>
    <t>Pločasti kolektori koji su postavljeni na krovu poslovne zgrade oštećeni su od tuče koja se dogodila 25.6.2021.g. te ih je potrebno zamijeniti kako bi bili u funkciji. Za dobavu i ugradnju novih pločastih kolektora provest će se postupak jednostavne nabave. Radovi će biti financirani sredstvima osiguravajućeg društva.</t>
  </si>
  <si>
    <t>Valuta</t>
  </si>
  <si>
    <t>kn</t>
  </si>
  <si>
    <t>€</t>
  </si>
  <si>
    <t>SREDSTVA IZ CIJENE USLUGE</t>
  </si>
  <si>
    <t>FZOEU</t>
  </si>
  <si>
    <t xml:space="preserve"> EU FONDOVI </t>
  </si>
  <si>
    <t>PRORAČUN JLS</t>
  </si>
  <si>
    <t>SREDSTVA SUVLASNIKA SZ</t>
  </si>
  <si>
    <t>UKUPNA VRIJEDNOST INVESTICIJE</t>
  </si>
  <si>
    <t>GROBLJANSKE NAKNADE</t>
  </si>
  <si>
    <t xml:space="preserve">Radovi sanacije i preuređenja na lokaciji upravne zgrade u Vukovarskoj 8 </t>
  </si>
  <si>
    <t>Radovi zamjene pločastih kolektora na sustavu za pripremu potrošne tople vode na lokaciji poslovne zgrade u Industrijskoj 25D</t>
  </si>
  <si>
    <t xml:space="preserve">KOMUNALAC POŽEGA                 (iz cijene usluge) </t>
  </si>
  <si>
    <t xml:space="preserve">KOMUNALAC POŽEGA                (iz grobljanskih naknada) </t>
  </si>
  <si>
    <t xml:space="preserve">KOMUNALAC POŽEGA                 (iz vlastitih sredstava) </t>
  </si>
  <si>
    <t xml:space="preserve">FZOEU </t>
  </si>
  <si>
    <t xml:space="preserve">PRORAČUN JLS </t>
  </si>
  <si>
    <t xml:space="preserve">SUVLASNICI SZ </t>
  </si>
  <si>
    <r>
      <t>SREDSTVA</t>
    </r>
    <r>
      <rPr>
        <b/>
        <sz val="7.7"/>
        <rFont val="Arial Narrow"/>
        <family val="2"/>
        <charset val="238"/>
      </rPr>
      <t xml:space="preserve"> OSIGURAVAJUĆEG </t>
    </r>
    <r>
      <rPr>
        <b/>
        <sz val="8"/>
        <rFont val="Arial Narrow"/>
        <family val="2"/>
        <charset val="238"/>
      </rPr>
      <t>DRUŠTVA</t>
    </r>
  </si>
  <si>
    <t>SVEUKUPNO (1.-6.):</t>
  </si>
  <si>
    <t xml:space="preserve">VLASTITA SREDSTVA </t>
  </si>
  <si>
    <t>SREDSTVA OSIGURAVAJUĆEG DRUŠTVA</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</si>
  <si>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</si>
  <si>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</si>
  <si>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</si>
  <si>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</si>
  <si>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</si>
  <si>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</si>
  <si>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</si>
  <si>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</si>
  <si>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 xml:space="preserve"> PLANA INVESTICIJA I INVESTICIJSKOG ODRŽAVANJA ZA 2023. GODINU</t>
  </si>
  <si>
    <t>Usluge prema čl. 5 Dodatka IV. Ugovora o sanaciji odlagališta  pružaju vanjski suradnici, geodetska i projektantska tvrtka. Potrebno je provesti postupke jednostavne nabave za geodetski snimak i izračun raspoloživog kapaciteta odlagališta.</t>
  </si>
  <si>
    <t>Stavkom je obuhvaćeno opremanje kompostane, provedba tehničkog pregleda, ishođenje uporabne dozvole, ishođenje akta za obavljanje djelatnosti gospodarenja otpadom za oporabu biorazgradivog otpada (kompostiranje) te izrada završnog izvješća o provedbi projekta. Sve aktivnosti provodit će dobavljač opreme, tvrtka s kojom je ranije sklopljen ugovor za upravljanje projektom i administraciju i Komunalac Požega d.o.o. Planirana vrijednost investicije odnosi se na preostale troškove investicije izgradnje i opremanja kompostane: troškovi koji će biti potraživani od Fonda (cca 2.600.000,00 kn, od čega su bespovratna sredstva Fonda  1.300.000,00 kn, a sredstva Komunalca Požega 1.300.000,00 kn) i neprihvatljivi troškovi (cca 100.000,00 kn sredstava Komunalca Požega). Završetak projekta očekuje se u lipnju 2023.</t>
  </si>
  <si>
    <t>Dogradnja sustava za elektronsku evidenciju odvoza komunalnog otpada</t>
  </si>
  <si>
    <t>Nabava čipova i opreme i  dogradnja sustava za elektronsku evidenciju odvoza komunalnog otpada s ciljem otklanjanja pogrešaka postojećeg sustava i ušteda</t>
  </si>
  <si>
    <t>Izrada glavnog projekta potpornog zida, elaborata sanacije klizišta, popravak i izgradnja staza i stepenica te uređenje zelenila s ciljem bolje pristupačnosti grobnicama, zaštiti grobnih mjesta i uljepšavanja groblja</t>
  </si>
  <si>
    <t>Na Groblju sv. Ilije izvedeni su vodoinstalaterski radovi, montaža klupa, radovi nasipavanja staza, popravak betonskih staza i stuba te hortikulturni radovi sadnje sadnica i orezivanja. U odnosu na I. rebalans plana sredstva su uvećana.</t>
  </si>
  <si>
    <t>Radovi sanacije instalacija na tržnici</t>
  </si>
  <si>
    <t>Radovi popravka i održavanja instalacija s nabavom i ugradnjom opreme radi održavanja funkcionalnosti tržnice</t>
  </si>
  <si>
    <t>Radovi investicijskog održavanja poslovne zgrade u Industrijskoj 25 D</t>
  </si>
  <si>
    <t>Radovi na uređenju prometnih površina, održavanju instalacija i nabavi opreme radi  funkcionalnosti objekta</t>
  </si>
  <si>
    <t>31.12..2023.</t>
  </si>
  <si>
    <t>Produženje građevinskih dozvola.</t>
  </si>
  <si>
    <t xml:space="preserve">Za provedbu projekta izgradnje reciklažnog dvorišta građevnog otpada i odlagališta inertnog otpada potrebno je provesti pripremne aktivnosti. Za oba projekta potrebno je produžiti građevinsku dozvolu za tri godine (za RD ističe 3.3.2023., a za odlagalište inertnog otpada 25.2.2024.). </t>
  </si>
  <si>
    <t>PLAN INVESTICIJA I INVESTICIJSKOG ODRŽAVANJA 2023. - II. REBALANS PLANA</t>
  </si>
  <si>
    <t>Radovi izrade privremenih puteva i nasipa na kasetama, radovi nadogradnje sustava otplinjavanja i izvedba rampe na ulazu odlagališta. Radove provodi Komunalac Požega te osigurava potrebna sredstva za rad, materijale, uređaje i strojeve. Za nabavu materijala i sredstava za rad potrebno je provesti postupke jednostavnih nabava. Za radove koje nije u mogućnosti samostalno obaviti (prijevozničke, rovokopačke i druge usluge), provest će se postupci nabava.</t>
  </si>
  <si>
    <t>PLAN INVESTICIJA I INVESTICIJSKOG ODRŽAVANJA ZA 2023. - II. REBALANS PLANA</t>
  </si>
  <si>
    <t xml:space="preserve">Postojeći sustav za elektronsku evidenciju odvoza komunalnog otpada baziran je na barkodovima koje prilikom pražnjenja spremnika očitava uređaj (scanner) ugrađen na specijalno komunalno vozilo (autosmećar) i povezuje očitani barkod s korisnikom usluge u programu za evidentiranje čime je kod korisnika usluge zabilježeno pražnjenje spremnika prilikom svakog podizanja spremnika. Naljepnice na spremnicima s barkodovima ovise o vremenskim prilikama, pažnji i brizi korisnika o samom spremniku te su podložne oštećivanju, a time i riziku od neispravnog očitavanja. Zbog navedenih problema stvarni broj pražnjenja ne odgovora uvijek onom koji je identificirao sustav. 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t>
  </si>
  <si>
    <t>Ad  6</t>
  </si>
  <si>
    <t>Početkom 2023. produžena građevinska dozvola za izgradnju reciklažnog dvorišta građevnog otpada, a krajem 2023. podnesen zahtjev za produženje građevinske dozvole za izgradnju odlagališta inertnog otpada. Troškovi su se odnosili samo na plaćanje upravne pristojbe za izdavanje rješenja o produženju građevinskih dozvola.</t>
  </si>
  <si>
    <t>Proveden je postupak nabave za nabavu čipova i opreme koja podržava sustav čipiranja.</t>
  </si>
  <si>
    <t>Projekt izgradnje i opremanja kompostane na lokaciji Vinogradine je završen. U 2023. godini isporučen je prevrtač, izvršena u cijelosti usluga stručnog nadzora, izdana je uporabna dozvola i dozvola za gospodarenje otpadom. Stvarno izvršeni radovi i usluge bili su nešto viši od planiranih zbog troškova izdavanja uporabne dozvole i dozvole za gospodarenje otpadom. Završno plaćanje Fonda za zaštitu okoliša i energetsku učinkovitost obavljeno je 27.5.2023. Kompostana je započela s radom 10. srpnja 2023. godine.</t>
  </si>
  <si>
    <t xml:space="preserve">Radovi izrade privremenih puteva i nasipa na kasetama i radovi nadogradnje sustava otplinjavanja izvedeni su u malo manjem obimu od planiranog. </t>
  </si>
  <si>
    <t>Uređenje zelenila s ciljem bolje pristupačnosti grobnicama, funkcionalnosti i boljem izgledu groblja</t>
  </si>
  <si>
    <t>Sanacija grobljanskih objekata  (staza, stepenica, uređaja, zaštita kamenih površina), uređenje zelenila groblja s ciljem održavanja, uljepšavanja i funkcionalnosti</t>
  </si>
  <si>
    <t>Na Groblju sv.Ilije obavljat će se radovi investicijskog održavanja koji uključuju pregled grobljanskih objekata (kapelice, mrtvačnice, centralnog križa, staza, ograda, uređaja - slavina, WC-a, rasvjetnih tijela...) te potrebne projektne dokumentacije (elaborata s troškovnikom radova na groblju) kojima će biti definirani potrebni radovi i količine. Planirani radovi u 2022. uključili bi  bojanja, nasipavanja, betoniranja i razne popravke grobljanskih objekata.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orezivanje drveća, uklanjanje  osušenih grmova te nabava i sadnja novih sadnica.</t>
  </si>
  <si>
    <t>Groblje sv. Elizabete smješteno je na vrlo strmom terenu te je jedan od najvećih problema ovog groblja ispiranje tla, nanosi zemlje i pijeska na stazama te oštećivanje staza i grobnica za vrijeme velikih padalina. Radovi investicijskog održavanja obuhvatili bi pregled svih grobljanskih objekata (mrtvačnice, kapelice, centralnog križa, staza, potpornih zidova i ograda na groblju), izradu potrebne projektne dokumentacije (glavnog projekta potpornog zida, elaborata sanacije klizišta, elaborata s troškovnikom  u kojem će biti definirane vrste radova i količine) i radove bojanja, ličenja, čišćenja, nasipavanja staza, popravaka staza betoniranjem i sl. Radove će izvoditi Komunalac Požega, a za nabavu materijala provodit će se postupci jednostavnih nabava. Izgradnja potpornog zida planirana je u narednom planskom razdoblju jer se smatra značajnijom investicijom za koju će se u 2023. izraditi glavni projekt.</t>
  </si>
  <si>
    <t xml:space="preserve">Na Groblju sv.Elizabete obavljeni su ličilački radovi na ogradama i kapijama, bravarski zarovi na zvoniku, keramičarski radovi sanacije zida sa slavinom, nabavljena je i postavljena oprema za čišćenje na groblju te uređene staze i stube betoniranjem. Izrađena je i projektna dokumentacija za sanaciju klizišta i potpornog zida. </t>
  </si>
  <si>
    <r>
      <t>Na Groblju Jagodnjak obavljat će se radovi investicijskog održavanja koji uključuju pregled grobljanskih objekata (mrtvačnice, staza, ograda, uređaja). Prije provođenja radova izradit će se elaborat s troškovnikom radova kojim će biti definirani potrebni radovi i količine. Radove će izvoditi Komunalac Požega. Za nabavu materijala</t>
    </r>
    <r>
      <rPr>
        <sz val="10"/>
        <color rgb="FFFF0000"/>
        <rFont val="Arial Narrow"/>
        <family val="2"/>
        <charset val="238"/>
      </rPr>
      <t xml:space="preserve"> </t>
    </r>
    <r>
      <rPr>
        <sz val="10"/>
        <rFont val="Arial Narrow"/>
        <family val="2"/>
        <charset val="238"/>
      </rPr>
      <t>i opreme za investicijsko održavanje provodit će se postupci jednostavnih nabava.</t>
    </r>
  </si>
  <si>
    <t>Radovi su izvedeni u manjem obimu od planiranog. Na groblju je postavljena oprema za čišćenje te izvedeni vodoinstalaterski radovi.</t>
  </si>
  <si>
    <t>Izvedeni su radovi održavanja i čišćenja kamenog podesta centralnog križa, plinoinstalaterski radovi izmjene odzračnih lončića i kutnih ventila, vodoinstalaterski radovi na slavini i sanacija dijela krova na dijelu objekta za zaposlene. Uređene su pješačke staze i prolazi te je groblje hortikulturno uređeno sadnjom novih sadnica.</t>
  </si>
  <si>
    <t>Na groblju se godinama obavlja kontinuirana sadnja i zamjena bolesnih sadnica te je  i u 2023.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 U II. rebalansu znatno su uvećana sredstva jer su radovi izvedeni u većem obimu od onog planiranog I. rebalansom. Izvedeni su radovi održavanja i čišćenja kamenog podesta centralnog križa, plinoinstalaterski radovi izmjene odzračnih lončića i kutnih ventila, vodoinstalaterski radovi na slavini i sanacija dijela krova na dijelu objekta za zaposlene. Uređene su pješačke staze i prolazi te je groblje hortikulturno uređeno sadnjom novih sadnica.</t>
  </si>
  <si>
    <t xml:space="preserve">Na ostalim grobljima Grada Požege kojima upravlja Komunalac Požega (Mihaljevci i Novi Mihaljevci, Vidovci, Dervišaga  obavljat će se radovi investicijskog održavanja koji uključuju pregled grobljanskih objekata (kapelica, staza, ograda, uređaja) te bojanja i zaštite grobljanskih objekta, nasipavanja i betoniranja staza i druge popravke prema potrebama te nabavu opreme. Prije provođenja radova izradit će se elaborat s troškovnikom radova kojim će biti definirani potrebni radovi i količine. Radove će izvoditi Komunalac Požega. Za nabavu materijala za investicijsko održavanje provodit će se postupci jednostavnih nabava. </t>
  </si>
  <si>
    <t>Ad 5-7</t>
  </si>
  <si>
    <t>Na groblju u Vidovcima su obavljeni ličilački i krovopokrivački radovi, popravljene su betonske staze te postavljena oprema za čišćenje groblja. Na groblju u Dervišagi izvedeni su ličilački radovi, vodoinstalaterski i keramičarski radovi, limarski radovi na sanaciji krovišta mrtvačnice te zamijenjen je okvir šahte uz mrtvačnicu. Na groblju u Novim Mihaljevcima postavljena je oprema za čišćenje groblja.</t>
  </si>
  <si>
    <t>Instaliranje opreme za obavještavanje zastoja u radu kotlovnice. Planirani radovi imaju cilj povećati sigurnost u radu kotlovnica, brže i efikasnije otkloniti kvarove te skratiti vrijeme bez toplinske energije u zgradama.</t>
  </si>
  <si>
    <t>Oprema za daljinsko upozoravanje o zastojima i problemima u radu kotlovnice nabavljena je i instalirana.</t>
  </si>
  <si>
    <t xml:space="preserve">Planirano je instaliranje opreme za daljinsko upozoravanje o eventualnim zastojima i problemima u radu Kotlovnice II. u Ulici M.Krleže kojim će se na brži i efikasniji način moći će se uklanjati zastoji i kvarovi u sustavu grijanja te će biti skraćeno vrijeme u kojemu bi stanovi bili bez toplinske energije.   </t>
  </si>
  <si>
    <t xml:space="preserve">Planirano je instaliranje opreme za daljinsko upozoravanje o eventualnim zastojima i problemima u radu kotlovnice I. u Ulici V.Nazora kojim će se na brži i efikasniji način moći će uklanjati zastoji i kvarovi u sustavu grijanja te će biti skraćeno vrijeme u kojemu bi stanovi bili bez toplinske energije.   </t>
  </si>
  <si>
    <t xml:space="preserve">Za parkirne aparate nabavljeni su elektronski i mehanički dijelovi te je izvedena demontaža postojećeg i postavljanje novog parkirnog automata. Nabava opreme i izvedba radova obavljena je u manjem obimu od planiranog. </t>
  </si>
  <si>
    <t>Nabavljen je novi termoprinter za potrebe parking službe. Za nabavu ostale opreme za kontrolore nije bilo potrebe te je vrijednost investicije manja od planirane.</t>
  </si>
  <si>
    <t>Obavljeni su radovi zamjene oštećenih prometnih znakova i ugrađeni novi  prometIe znakovi. Radovi su izvedeni u manjem obimu od planiranog.</t>
  </si>
  <si>
    <t>U I. rebalansu plana dodana je nova stavka zbog potrebe popravka i održavanja instalacija na tržnici zbog curenja vode u vodomjernom oknu, čišćenja instalacije odvodnje te zamjene bojlera za toplu vodu.</t>
  </si>
  <si>
    <t>Izvedeni su radovi popravka i održavanja instalacija na tržnici zbog curenja vode u vodomjernom oknu, čišćenje instalacije odvodnje te zamjena bojlera za toplu vodu.</t>
  </si>
  <si>
    <t>Provedene su edukativne radionice vezane za odvojeno sakupljanje biorazgradivog otpada samo u vrtićima i školama na području Grada Požege jer je uvođenje sustava u 2023. godini obuhvatilo samo korisnike na području Grada Požege (MO Orljava i korisnike koji su iskazali interes). Grad Požega sudjelovao je u financiranju izrade edukativnih materijala i prijevoz učenika u okviru održavanja edukativnih radionica za djecu školske i vrtićke dobi temeljem ugovora s Komunalcem Požega. Komunalac Požega održao je radionice, izradio i na spremnike za odvojeno sakupljanje biootpada stavio naljepnice s uputama za pravilno odlaganje biootpada te organizirao otvorenje kompostane za sve sudionike u projektu.</t>
  </si>
  <si>
    <t>Prepokrivanje dijela krova oštećenog od tuče, sanacija postojećeg sokla i čišćenje i impregnacija granita s ciljem zaštite objekta.</t>
  </si>
  <si>
    <t>Izrada izvedbenog projekta nadstrešnice</t>
  </si>
  <si>
    <t>Izrada izvedbenog projekta nadstrešnice s ciljem zaštite ulaznog prostora od zakišnjavanja</t>
  </si>
  <si>
    <t xml:space="preserve">U tuči koja se dogodila u lipnju 2021. godine stradali su dijelovi krova na upravnoj zgradi u Vukovarskoj 8. Do sada su zamijenjeni samo oštećeni crjepovi, ali s obzirom na to da se pojavljuje povremeno curenje istočnog dijela krova, nužno je izvesti prepokrivanje krova s ciljem sanacije i sprječavanja daljnjih oštećenja objekta od prodiranja vode uslijed padalina. Postojeći sokl upravne zgrade u Vukovarskoj 8 oštećen je od vlage te je na njemu vidljiva salitra. Planirana je izvedba građevinskih radova kojima će se sanirati oštećenja, povećati trajnost pročelja te poboljšati estetika zgrade. Na stubištu i ulaznoj terasi upravne zgrade u Vukovarskoj 8 postojeći granit je onečišćen i izblijedio. Za poboljšanje ovog stanja predviđeni su radovi čišćenja i impregnacije granita s ciljem povećanja trajnosti i poboljšanja estetike ulaznog prostora u zgradu. Za sve radove će se provesti jednostavni postupci nabave za odabir izvođača radova. Radovi će biti financirani vlastitim sredstvima Društva. </t>
  </si>
  <si>
    <t xml:space="preserve">Izvedeni su radovi prepokrivanja dijela krova oštećenog od tuče, sanacija postojećeg sokla i čišćenje i impregnacija granita. </t>
  </si>
  <si>
    <t>Zbog sprječavanja zakišnjavanja ulaznog prostora u poslovnu zgradu u Industrijskoj 25D predviđena je izgradnja metalne nadstrešnice ispred glavnih ulaznih vrata u zgradu za što je potrebno izraditi izvedbeni projekt.</t>
  </si>
  <si>
    <t>Na krovu poslovne zgrade postavljeni su pločasti kolektori.</t>
  </si>
  <si>
    <t>Izrađen je izvedbeni projekt nadstrešnice. Izgradnja će biti realizirana u narednom planskom razdoblju.</t>
  </si>
  <si>
    <t>PLAN INVESTICIJA I INVESTICIJSKOG ODRŽAVANJA ZA 2023. - II REBALANS PLANA</t>
  </si>
  <si>
    <t>IZVRŠENJE</t>
  </si>
  <si>
    <t>Usluge su izvršene. Iznos stvarnih troškova veći je od prvobitno planiranih.</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</si>
  <si>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 U II. rebalansu opisane aktivnosti planirane su samo u prosincu.</t>
  </si>
  <si>
    <t>Na gradskoj tržnici u prosincu je održana aktivnost promidžbe rada gradske tržnice čiji su troškovi nešto veći od planiranih II. rebalansom plana.</t>
  </si>
  <si>
    <t>Radovima investicijskog održavanja poslovne zgrade u Industrijskoj 25D planirano je uređenje prometnih površina, vodoinstalaterski radovi, limarski radovi i radovi opremanja prostora.</t>
  </si>
  <si>
    <t>Izvedeni su radovi investicijskog održavanja. Uređene su prometne površine, izvedeni vodoinstalaterski radovi, radovi grijanja i klimatizacije, limarski radovi i radovi opremanja prostora.</t>
  </si>
  <si>
    <t>IZVRŠENJE PLANA 2023.</t>
  </si>
  <si>
    <t xml:space="preserve">Ad 1 </t>
  </si>
  <si>
    <t xml:space="preserve">Ad 2 </t>
  </si>
  <si>
    <t>Požega, svibanj 2024. g.</t>
  </si>
  <si>
    <t>Požega, svibanj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</si>
</sst>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0"/>
      <color theme="1"/>
      <name val="Arial Narrow"/>
      <family val="2"/>
      <charset val="238"/>
    </font>
    <font>
      <b/>
      <sz val="7.7"/>
      <name val="Arial Narrow"/>
      <family val="2"/>
      <charset val="238"/>
    </font>
    <font>
      <sz val="10"/>
      <name val="Calibri"/>
      <family val="2"/>
      <charset val="238"/>
    </font>
    <font>
      <b/>
      <sz val="11"/>
      <name val="Arial Narrow"/>
      <family val="2"/>
      <charset val="238"/>
    </font>
    <font>
      <sz val="11"/>
      <name val="Arial Narrow"/>
      <family val="2"/>
      <charset val="238"/>
    </font>
    <font>
      <strike/>
      <sz val="10"/>
      <name val="Arial Narrow"/>
      <family val="2"/>
      <charset val="238"/>
    </font>
    <font>
      <sz val="10"/>
      <color rgb="FFFF0000"/>
      <name val="Arial Narrow"/>
      <family val="2"/>
      <charset val="238"/>
    </font>
    <font>
      <sz val="14"/>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hair">
        <color indexed="64"/>
      </right>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93">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6"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4" fontId="4" fillId="0" borderId="4" xfId="0" applyNumberFormat="1" applyFont="1" applyBorder="1" applyAlignment="1">
      <alignment horizontal="right" vertical="center"/>
    </xf>
    <xf numFmtId="4" fontId="4" fillId="0" borderId="6" xfId="0" applyNumberFormat="1" applyFont="1" applyBorder="1" applyAlignment="1">
      <alignment horizontal="right" vertical="center"/>
    </xf>
    <xf numFmtId="4" fontId="4" fillId="0" borderId="4" xfId="0" quotePrefix="1" applyNumberFormat="1" applyFont="1" applyBorder="1" applyAlignment="1">
      <alignment horizontal="right" vertical="center"/>
    </xf>
    <xf numFmtId="3" fontId="5" fillId="2" borderId="3" xfId="0" applyNumberFormat="1" applyFont="1" applyFill="1" applyBorder="1" applyAlignment="1">
      <alignment horizontal="center" vertical="center" wrapText="1"/>
    </xf>
    <xf numFmtId="4" fontId="4" fillId="0" borderId="7" xfId="0" quotePrefix="1" applyNumberFormat="1" applyFont="1" applyBorder="1" applyAlignment="1">
      <alignment horizontal="right" vertical="center"/>
    </xf>
    <xf numFmtId="4" fontId="3" fillId="0" borderId="17" xfId="0" applyNumberFormat="1" applyFont="1" applyBorder="1" applyAlignment="1">
      <alignment horizontal="right" vertical="center" wrapText="1"/>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3" borderId="12" xfId="0" applyNumberFormat="1" applyFont="1" applyFill="1" applyBorder="1" applyAlignment="1">
      <alignment horizontal="right" vertical="center" wrapText="1"/>
    </xf>
    <xf numFmtId="4" fontId="3" fillId="3" borderId="13" xfId="0" applyNumberFormat="1" applyFont="1" applyFill="1" applyBorder="1" applyAlignment="1">
      <alignment horizontal="right" vertical="center" wrapText="1"/>
    </xf>
    <xf numFmtId="4" fontId="3" fillId="3" borderId="12" xfId="0" applyNumberFormat="1" applyFont="1" applyFill="1" applyBorder="1" applyAlignment="1">
      <alignment vertical="center" wrapText="1"/>
    </xf>
    <xf numFmtId="4" fontId="3" fillId="3" borderId="17" xfId="0" applyNumberFormat="1" applyFont="1" applyFill="1" applyBorder="1" applyAlignment="1">
      <alignment vertical="center" wrapText="1"/>
    </xf>
    <xf numFmtId="4" fontId="3" fillId="3" borderId="13" xfId="0" applyNumberFormat="1" applyFont="1" applyFill="1" applyBorder="1" applyAlignment="1">
      <alignment vertical="center" wrapText="1"/>
    </xf>
    <xf numFmtId="4" fontId="4" fillId="0" borderId="21" xfId="0" quotePrefix="1" applyNumberFormat="1" applyFont="1" applyBorder="1" applyAlignment="1">
      <alignment horizontal="right" vertical="center"/>
    </xf>
    <xf numFmtId="3" fontId="5" fillId="2" borderId="32" xfId="0" applyNumberFormat="1" applyFont="1" applyFill="1" applyBorder="1" applyAlignment="1">
      <alignment horizontal="center" vertical="center" wrapText="1"/>
    </xf>
    <xf numFmtId="4" fontId="4" fillId="0" borderId="33" xfId="0" applyNumberFormat="1" applyFont="1" applyBorder="1" applyAlignment="1">
      <alignment horizontal="right" vertical="center"/>
    </xf>
    <xf numFmtId="4" fontId="4" fillId="0" borderId="32" xfId="0" applyNumberFormat="1" applyFont="1" applyBorder="1" applyAlignment="1">
      <alignment horizontal="right" vertical="center"/>
    </xf>
    <xf numFmtId="3" fontId="4" fillId="0" borderId="2" xfId="0" applyNumberFormat="1" applyFont="1" applyBorder="1" applyAlignment="1">
      <alignment horizontal="center" vertical="center"/>
    </xf>
    <xf numFmtId="4" fontId="4" fillId="0" borderId="23" xfId="0" applyNumberFormat="1" applyFont="1" applyBorder="1" applyAlignment="1">
      <alignment horizontal="right" vertical="center"/>
    </xf>
    <xf numFmtId="4" fontId="3" fillId="3" borderId="9" xfId="0" applyNumberFormat="1" applyFont="1" applyFill="1" applyBorder="1" applyAlignment="1">
      <alignment horizontal="right" vertical="center" wrapText="1"/>
    </xf>
    <xf numFmtId="4" fontId="4" fillId="0" borderId="34" xfId="0" applyNumberFormat="1" applyFont="1" applyBorder="1" applyAlignment="1">
      <alignment horizontal="right" vertical="center" wrapText="1"/>
    </xf>
    <xf numFmtId="4" fontId="4" fillId="0" borderId="25" xfId="0" applyNumberFormat="1" applyFont="1" applyBorder="1" applyAlignment="1">
      <alignment horizontal="right" vertical="center" wrapText="1"/>
    </xf>
    <xf numFmtId="4" fontId="4" fillId="0" borderId="25" xfId="0" quotePrefix="1" applyNumberFormat="1" applyFont="1" applyBorder="1" applyAlignment="1">
      <alignment horizontal="right" vertical="center" wrapText="1"/>
    </xf>
    <xf numFmtId="4" fontId="4" fillId="0" borderId="21" xfId="0" quotePrefix="1" applyNumberFormat="1" applyFont="1" applyBorder="1" applyAlignment="1">
      <alignment horizontal="right" vertical="center" wrapText="1"/>
    </xf>
    <xf numFmtId="3" fontId="14" fillId="0" borderId="35" xfId="0" applyNumberFormat="1" applyFont="1" applyBorder="1" applyAlignment="1">
      <alignment horizontal="center" vertical="center"/>
    </xf>
    <xf numFmtId="4" fontId="4" fillId="0" borderId="39" xfId="0" applyNumberFormat="1" applyFont="1" applyBorder="1" applyAlignment="1">
      <alignment horizontal="right" vertical="center" wrapText="1"/>
    </xf>
    <xf numFmtId="4" fontId="4" fillId="0" borderId="38" xfId="0" quotePrefix="1" applyNumberFormat="1" applyFont="1" applyBorder="1" applyAlignment="1">
      <alignment horizontal="right" vertical="center" wrapText="1"/>
    </xf>
    <xf numFmtId="4" fontId="4" fillId="0" borderId="40" xfId="0" quotePrefix="1" applyNumberFormat="1" applyFont="1" applyBorder="1" applyAlignment="1">
      <alignment horizontal="right" vertical="center" wrapText="1"/>
    </xf>
    <xf numFmtId="4" fontId="4" fillId="0" borderId="33" xfId="0" applyNumberFormat="1" applyFont="1" applyBorder="1" applyAlignment="1">
      <alignment horizontal="right" vertical="center" wrapText="1"/>
    </xf>
    <xf numFmtId="4" fontId="4" fillId="0" borderId="4" xfId="0" quotePrefix="1" applyNumberFormat="1" applyFont="1" applyBorder="1" applyAlignment="1">
      <alignment horizontal="right" vertical="center" wrapText="1"/>
    </xf>
    <xf numFmtId="4" fontId="4" fillId="0" borderId="7" xfId="0" quotePrefix="1" applyNumberFormat="1" applyFont="1" applyBorder="1" applyAlignment="1">
      <alignment horizontal="right" vertical="center" wrapText="1"/>
    </xf>
    <xf numFmtId="4" fontId="4" fillId="0" borderId="32" xfId="0" applyNumberFormat="1" applyFont="1" applyBorder="1" applyAlignment="1">
      <alignment horizontal="right" vertical="center" wrapText="1"/>
    </xf>
    <xf numFmtId="4" fontId="4" fillId="0" borderId="6" xfId="0" quotePrefix="1" applyNumberFormat="1" applyFont="1" applyBorder="1" applyAlignment="1">
      <alignment horizontal="right" vertical="center" wrapText="1"/>
    </xf>
    <xf numFmtId="4" fontId="4" fillId="2" borderId="4" xfId="0" applyNumberFormat="1" applyFont="1" applyFill="1" applyBorder="1" applyAlignment="1">
      <alignment horizontal="right" vertical="center"/>
    </xf>
    <xf numFmtId="4" fontId="4" fillId="2" borderId="7" xfId="0" applyNumberFormat="1" applyFont="1" applyFill="1" applyBorder="1" applyAlignment="1">
      <alignment horizontal="right" vertical="center"/>
    </xf>
    <xf numFmtId="4" fontId="4" fillId="2" borderId="6" xfId="0" applyNumberFormat="1" applyFont="1" applyFill="1" applyBorder="1" applyAlignment="1">
      <alignment horizontal="right" vertical="center"/>
    </xf>
    <xf numFmtId="4" fontId="4" fillId="2" borderId="3" xfId="0" applyNumberFormat="1" applyFont="1" applyFill="1" applyBorder="1" applyAlignment="1">
      <alignment horizontal="right" vertical="center"/>
    </xf>
    <xf numFmtId="4" fontId="3" fillId="2" borderId="12" xfId="0" applyNumberFormat="1" applyFont="1" applyFill="1" applyBorder="1" applyAlignment="1">
      <alignment horizontal="right" vertical="center" wrapText="1"/>
    </xf>
    <xf numFmtId="4" fontId="3" fillId="2" borderId="13"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3" fontId="5" fillId="2" borderId="38" xfId="0" applyNumberFormat="1" applyFont="1" applyFill="1" applyBorder="1" applyAlignment="1">
      <alignment horizontal="center" vertical="center" wrapText="1"/>
    </xf>
    <xf numFmtId="3" fontId="5" fillId="2" borderId="40" xfId="0" applyNumberFormat="1" applyFont="1" applyFill="1" applyBorder="1" applyAlignment="1">
      <alignment horizontal="center" vertical="center" wrapText="1"/>
    </xf>
    <xf numFmtId="3" fontId="14" fillId="0" borderId="5" xfId="0" applyNumberFormat="1" applyFont="1" applyBorder="1" applyAlignment="1">
      <alignment horizontal="center" vertical="center"/>
    </xf>
    <xf numFmtId="4" fontId="4" fillId="0" borderId="4" xfId="0" applyNumberFormat="1" applyFont="1" applyBorder="1" applyAlignment="1">
      <alignment horizontal="right" vertical="center" wrapText="1"/>
    </xf>
    <xf numFmtId="4" fontId="3" fillId="2" borderId="12" xfId="0" applyNumberFormat="1" applyFont="1" applyFill="1" applyBorder="1" applyAlignment="1">
      <alignment vertical="center" wrapText="1"/>
    </xf>
    <xf numFmtId="4" fontId="3" fillId="2" borderId="13" xfId="0" applyNumberFormat="1" applyFont="1" applyFill="1" applyBorder="1" applyAlignment="1">
      <alignment vertical="center" wrapText="1"/>
    </xf>
    <xf numFmtId="49" fontId="3" fillId="2" borderId="5" xfId="0" applyNumberFormat="1" applyFont="1" applyFill="1" applyBorder="1" applyAlignment="1">
      <alignment horizontal="center" vertical="center"/>
    </xf>
    <xf numFmtId="4" fontId="4" fillId="0" borderId="3" xfId="0" applyNumberFormat="1" applyFont="1" applyBorder="1" applyAlignment="1">
      <alignment horizontal="right" vertical="center"/>
    </xf>
    <xf numFmtId="4" fontId="4" fillId="2" borderId="7" xfId="0" quotePrefix="1" applyNumberFormat="1" applyFont="1" applyFill="1" applyBorder="1" applyAlignment="1">
      <alignment horizontal="right" vertical="center"/>
    </xf>
    <xf numFmtId="4" fontId="4" fillId="2" borderId="3" xfId="0" quotePrefix="1" applyNumberFormat="1" applyFont="1" applyFill="1" applyBorder="1" applyAlignment="1">
      <alignment horizontal="right" vertical="center"/>
    </xf>
    <xf numFmtId="49" fontId="4" fillId="2" borderId="5" xfId="0" applyNumberFormat="1" applyFont="1" applyFill="1" applyBorder="1" applyAlignment="1">
      <alignment horizontal="center" vertical="center"/>
    </xf>
    <xf numFmtId="3" fontId="14" fillId="0" borderId="1"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4" fontId="3" fillId="3" borderId="9" xfId="0" applyNumberFormat="1" applyFont="1" applyFill="1" applyBorder="1" applyAlignment="1">
      <alignment vertical="center" wrapText="1"/>
    </xf>
    <xf numFmtId="4" fontId="4" fillId="0" borderId="29" xfId="0" applyNumberFormat="1" applyFont="1" applyBorder="1" applyAlignment="1">
      <alignment horizontal="right" vertical="center"/>
    </xf>
    <xf numFmtId="4" fontId="4" fillId="0" borderId="4" xfId="0" applyNumberFormat="1" applyFont="1" applyBorder="1" applyAlignment="1">
      <alignment vertical="center"/>
    </xf>
    <xf numFmtId="4" fontId="3" fillId="0" borderId="43" xfId="0" applyNumberFormat="1" applyFont="1" applyBorder="1" applyAlignment="1">
      <alignment horizontal="right" vertical="center" wrapText="1"/>
    </xf>
    <xf numFmtId="49" fontId="4" fillId="0" borderId="16" xfId="0"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 fontId="3" fillId="0" borderId="12" xfId="0" applyNumberFormat="1" applyFont="1" applyBorder="1" applyAlignment="1">
      <alignment horizontal="right" vertical="center" wrapText="1"/>
    </xf>
    <xf numFmtId="49" fontId="14" fillId="0" borderId="22" xfId="0" applyNumberFormat="1" applyFont="1" applyBorder="1" applyAlignment="1">
      <alignment horizontal="center" vertical="center" wrapText="1"/>
    </xf>
    <xf numFmtId="4" fontId="3" fillId="0" borderId="9" xfId="0" applyNumberFormat="1" applyFont="1" applyBorder="1" applyAlignment="1">
      <alignment horizontal="right" vertical="center" wrapText="1"/>
    </xf>
    <xf numFmtId="49" fontId="14" fillId="0" borderId="48" xfId="0" applyNumberFormat="1" applyFont="1" applyBorder="1" applyAlignment="1">
      <alignment horizontal="center" vertical="center" wrapText="1"/>
    </xf>
    <xf numFmtId="4" fontId="3" fillId="0" borderId="41" xfId="0" applyNumberFormat="1" applyFont="1" applyBorder="1" applyAlignment="1">
      <alignment horizontal="right" vertical="center" wrapText="1"/>
    </xf>
    <xf numFmtId="4" fontId="3" fillId="0" borderId="13" xfId="0" applyNumberFormat="1" applyFont="1" applyBorder="1" applyAlignment="1">
      <alignment horizontal="right"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 fontId="3" fillId="3" borderId="50" xfId="0" applyNumberFormat="1" applyFont="1" applyFill="1" applyBorder="1" applyAlignment="1">
      <alignment vertical="center" wrapText="1"/>
    </xf>
    <xf numFmtId="3" fontId="4" fillId="0" borderId="1" xfId="0" applyNumberFormat="1" applyFont="1" applyBorder="1" applyAlignment="1">
      <alignment horizontal="center" vertical="center"/>
    </xf>
    <xf numFmtId="4" fontId="4" fillId="0" borderId="51" xfId="0" applyNumberFormat="1" applyFont="1" applyBorder="1" applyAlignment="1">
      <alignment vertical="center"/>
    </xf>
    <xf numFmtId="4" fontId="4" fillId="0" borderId="52" xfId="0" quotePrefix="1" applyNumberFormat="1" applyFont="1" applyBorder="1" applyAlignment="1">
      <alignment horizontal="right" vertical="center"/>
    </xf>
    <xf numFmtId="4" fontId="4" fillId="0" borderId="52" xfId="0" quotePrefix="1" applyNumberFormat="1" applyFont="1" applyBorder="1" applyAlignment="1">
      <alignment horizontal="right" vertical="center" wrapText="1"/>
    </xf>
    <xf numFmtId="4" fontId="4" fillId="0" borderId="51" xfId="0" quotePrefix="1" applyNumberFormat="1" applyFont="1" applyBorder="1" applyAlignment="1">
      <alignment horizontal="right" vertical="center"/>
    </xf>
    <xf numFmtId="3" fontId="14" fillId="0" borderId="1" xfId="0" applyNumberFormat="1" applyFont="1" applyBorder="1" applyAlignment="1">
      <alignment horizontal="center" vertical="center"/>
    </xf>
    <xf numFmtId="0" fontId="16" fillId="0" borderId="0" xfId="0" applyFont="1" applyAlignment="1">
      <alignment vertical="center"/>
    </xf>
    <xf numFmtId="4" fontId="4" fillId="2" borderId="6" xfId="0" quotePrefix="1" applyNumberFormat="1" applyFont="1" applyFill="1" applyBorder="1" applyAlignment="1">
      <alignment horizontal="right" vertical="center"/>
    </xf>
    <xf numFmtId="49" fontId="3" fillId="2" borderId="2" xfId="0" applyNumberFormat="1" applyFont="1" applyFill="1" applyBorder="1" applyAlignment="1">
      <alignment horizontal="center" vertical="center"/>
    </xf>
    <xf numFmtId="49" fontId="4" fillId="0" borderId="53" xfId="0" applyNumberFormat="1" applyFont="1" applyBorder="1" applyAlignment="1">
      <alignment horizontal="center" vertical="top"/>
    </xf>
    <xf numFmtId="4" fontId="4" fillId="0" borderId="58" xfId="0" applyNumberFormat="1" applyFont="1" applyBorder="1" applyAlignment="1">
      <alignment horizontal="right" vertical="center"/>
    </xf>
    <xf numFmtId="4" fontId="4" fillId="0" borderId="0" xfId="0" applyNumberFormat="1" applyFont="1" applyAlignment="1">
      <alignment vertical="center"/>
    </xf>
    <xf numFmtId="4" fontId="3" fillId="0" borderId="12" xfId="0" applyNumberFormat="1" applyFont="1" applyBorder="1" applyAlignment="1">
      <alignment vertical="center" wrapText="1"/>
    </xf>
    <xf numFmtId="4" fontId="3" fillId="0" borderId="9" xfId="0" applyNumberFormat="1" applyFont="1" applyBorder="1" applyAlignment="1">
      <alignment vertical="center" wrapText="1"/>
    </xf>
    <xf numFmtId="4" fontId="4" fillId="0" borderId="59" xfId="0" quotePrefix="1" applyNumberFormat="1" applyFont="1" applyBorder="1" applyAlignment="1">
      <alignment horizontal="right" vertical="center"/>
    </xf>
    <xf numFmtId="4" fontId="4" fillId="0" borderId="25" xfId="0" quotePrefix="1" applyNumberFormat="1" applyFont="1" applyBorder="1" applyAlignment="1">
      <alignment horizontal="right" vertical="center"/>
    </xf>
    <xf numFmtId="4" fontId="4" fillId="0" borderId="60" xfId="0" quotePrefix="1" applyNumberFormat="1" applyFont="1" applyBorder="1" applyAlignment="1">
      <alignment horizontal="right" vertical="center"/>
    </xf>
    <xf numFmtId="49" fontId="4" fillId="0" borderId="54" xfId="0" applyNumberFormat="1" applyFont="1" applyBorder="1" applyAlignment="1">
      <alignment horizontal="center" vertical="top"/>
    </xf>
    <xf numFmtId="0" fontId="6" fillId="0" borderId="0" xfId="0" applyFont="1" applyAlignment="1">
      <alignment vertical="center"/>
    </xf>
    <xf numFmtId="49" fontId="6" fillId="0" borderId="0" xfId="0" applyNumberFormat="1" applyFont="1" applyAlignment="1">
      <alignment horizontal="center" vertical="center"/>
    </xf>
    <xf numFmtId="4" fontId="6" fillId="0" borderId="0" xfId="0" applyNumberFormat="1" applyFont="1" applyAlignment="1">
      <alignment vertical="center"/>
    </xf>
    <xf numFmtId="49" fontId="4" fillId="0" borderId="0" xfId="0" applyNumberFormat="1" applyFont="1" applyAlignment="1">
      <alignment horizontal="left" vertical="top" wrapText="1"/>
    </xf>
    <xf numFmtId="0" fontId="4" fillId="0" borderId="0" xfId="0" applyFont="1" applyAlignment="1">
      <alignment horizontal="left" vertical="top" wrapText="1"/>
    </xf>
    <xf numFmtId="49" fontId="4" fillId="0" borderId="0" xfId="0" applyNumberFormat="1" applyFont="1" applyAlignment="1">
      <alignment horizontal="center" vertical="top"/>
    </xf>
    <xf numFmtId="0" fontId="17" fillId="0" borderId="0" xfId="0" applyFont="1" applyAlignment="1">
      <alignment horizontal="left" vertical="top" wrapText="1"/>
    </xf>
    <xf numFmtId="0" fontId="19" fillId="0" borderId="0" xfId="0" applyFont="1" applyAlignment="1">
      <alignment vertical="center"/>
    </xf>
    <xf numFmtId="49" fontId="19" fillId="0" borderId="0" xfId="0" applyNumberFormat="1"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56" xfId="0" applyFont="1" applyBorder="1" applyAlignment="1">
      <alignment horizontal="left" vertical="top" wrapText="1"/>
    </xf>
    <xf numFmtId="49" fontId="15" fillId="2" borderId="54" xfId="0" applyNumberFormat="1" applyFont="1" applyFill="1" applyBorder="1" applyAlignment="1">
      <alignment horizontal="center" vertical="center"/>
    </xf>
    <xf numFmtId="49" fontId="15" fillId="2" borderId="55" xfId="0" applyNumberFormat="1" applyFont="1" applyFill="1" applyBorder="1" applyAlignment="1">
      <alignment horizontal="center" vertical="center"/>
    </xf>
    <xf numFmtId="49" fontId="15" fillId="2" borderId="56" xfId="0" applyNumberFormat="1" applyFont="1" applyFill="1" applyBorder="1" applyAlignment="1">
      <alignment horizontal="center" vertical="center"/>
    </xf>
    <xf numFmtId="49" fontId="4" fillId="0" borderId="53" xfId="0" applyNumberFormat="1" applyFont="1" applyBorder="1" applyAlignment="1">
      <alignment horizontal="left" vertical="top" wrapText="1"/>
    </xf>
    <xf numFmtId="49" fontId="4" fillId="0" borderId="47"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49" xfId="0" applyNumberFormat="1" applyFont="1" applyBorder="1" applyAlignment="1">
      <alignment horizontal="left" vertical="top" wrapText="1"/>
    </xf>
    <xf numFmtId="49" fontId="4" fillId="0" borderId="48"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57"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42" xfId="0" applyNumberFormat="1" applyFont="1" applyBorder="1" applyAlignment="1">
      <alignment horizontal="left" vertical="top" wrapText="1"/>
    </xf>
    <xf numFmtId="49" fontId="4" fillId="0" borderId="54" xfId="0" applyNumberFormat="1" applyFont="1" applyBorder="1" applyAlignment="1">
      <alignment horizontal="left" vertical="top" wrapText="1"/>
    </xf>
    <xf numFmtId="49" fontId="4" fillId="0" borderId="55" xfId="0" applyNumberFormat="1" applyFont="1" applyBorder="1" applyAlignment="1">
      <alignment horizontal="left" vertical="top" wrapText="1"/>
    </xf>
    <xf numFmtId="49" fontId="4" fillId="0" borderId="56" xfId="0" applyNumberFormat="1" applyFont="1" applyBorder="1" applyAlignment="1">
      <alignment horizontal="left" vertical="top" wrapText="1"/>
    </xf>
    <xf numFmtId="0" fontId="4" fillId="0" borderId="53" xfId="0" applyFont="1" applyBorder="1" applyAlignment="1">
      <alignment horizontal="left" vertical="top"/>
    </xf>
    <xf numFmtId="0" fontId="4" fillId="0" borderId="53" xfId="0" applyFont="1" applyBorder="1" applyAlignment="1">
      <alignment horizontal="left" vertical="top" wrapText="1"/>
    </xf>
    <xf numFmtId="0" fontId="4" fillId="0" borderId="47" xfId="0" applyFont="1" applyBorder="1" applyAlignment="1">
      <alignment horizontal="left" vertical="top" wrapText="1"/>
    </xf>
    <xf numFmtId="0" fontId="4" fillId="0" borderId="30" xfId="0" applyFont="1" applyBorder="1" applyAlignment="1">
      <alignment horizontal="left" vertical="top" wrapText="1"/>
    </xf>
    <xf numFmtId="0" fontId="4" fillId="0" borderId="49" xfId="0" applyFont="1" applyBorder="1" applyAlignment="1">
      <alignment horizontal="left" vertical="top" wrapText="1"/>
    </xf>
    <xf numFmtId="0" fontId="4" fillId="0" borderId="48" xfId="0" applyFont="1" applyBorder="1" applyAlignment="1">
      <alignment horizontal="left" vertical="top" wrapText="1"/>
    </xf>
    <xf numFmtId="0" fontId="4" fillId="0" borderId="0" xfId="0" applyFont="1" applyAlignment="1">
      <alignment horizontal="left" vertical="top" wrapText="1"/>
    </xf>
    <xf numFmtId="0" fontId="4" fillId="0" borderId="57" xfId="0" applyFont="1" applyBorder="1" applyAlignment="1">
      <alignment horizontal="left" vertical="top" wrapText="1"/>
    </xf>
    <xf numFmtId="0" fontId="4" fillId="0" borderId="22" xfId="0" applyFont="1" applyBorder="1" applyAlignment="1">
      <alignment horizontal="left" vertical="top" wrapText="1"/>
    </xf>
    <xf numFmtId="0" fontId="4" fillId="0" borderId="31" xfId="0" applyFont="1" applyBorder="1" applyAlignment="1">
      <alignment horizontal="left" vertical="top" wrapText="1"/>
    </xf>
    <xf numFmtId="0" fontId="4" fillId="0" borderId="42" xfId="0" applyFont="1" applyBorder="1" applyAlignment="1">
      <alignment horizontal="left" vertical="top" wrapText="1"/>
    </xf>
    <xf numFmtId="0" fontId="15" fillId="2" borderId="53" xfId="0" applyFont="1" applyFill="1" applyBorder="1" applyAlignment="1">
      <alignment horizontal="center" vertical="center"/>
    </xf>
    <xf numFmtId="49" fontId="4" fillId="0" borderId="53" xfId="0" applyNumberFormat="1" applyFont="1" applyBorder="1" applyAlignment="1">
      <alignment horizontal="center" vertical="top"/>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5" fillId="2" borderId="54"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6" xfId="0" applyFont="1" applyFill="1" applyBorder="1" applyAlignment="1">
      <alignment horizontal="center" vertical="center"/>
    </xf>
    <xf numFmtId="3" fontId="3" fillId="2" borderId="26"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49" fontId="3" fillId="2" borderId="47" xfId="0" applyNumberFormat="1" applyFont="1" applyFill="1" applyBorder="1" applyAlignment="1">
      <alignment horizontal="left" vertical="center"/>
    </xf>
    <xf numFmtId="49" fontId="3" fillId="2" borderId="30" xfId="0" applyNumberFormat="1" applyFont="1" applyFill="1" applyBorder="1" applyAlignment="1">
      <alignment horizontal="left" vertical="center"/>
    </xf>
    <xf numFmtId="49" fontId="3" fillId="2" borderId="22"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49" fontId="4" fillId="0" borderId="26"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3" fontId="4" fillId="0" borderId="10"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4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3" fontId="12" fillId="0" borderId="10" xfId="0" applyNumberFormat="1" applyFont="1" applyBorder="1" applyAlignment="1">
      <alignment horizontal="center" vertical="center"/>
    </xf>
    <xf numFmtId="3" fontId="12" fillId="0" borderId="8"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3" fontId="4" fillId="0" borderId="7" xfId="0" applyNumberFormat="1" applyFont="1" applyBorder="1" applyAlignment="1">
      <alignment horizontal="center" vertical="center"/>
    </xf>
    <xf numFmtId="3" fontId="4" fillId="0" borderId="3"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47"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3" fontId="3" fillId="2" borderId="10"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4" fillId="0" borderId="28"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3" fillId="2" borderId="44"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3" fontId="3" fillId="2" borderId="46" xfId="0" applyNumberFormat="1" applyFont="1" applyFill="1" applyBorder="1" applyAlignment="1">
      <alignment horizontal="center" vertical="center" wrapText="1"/>
    </xf>
    <xf numFmtId="0" fontId="4" fillId="0" borderId="9" xfId="0" applyFont="1" applyBorder="1" applyAlignment="1">
      <alignment horizontal="left" vertical="top" wrapText="1"/>
    </xf>
    <xf numFmtId="49" fontId="4" fillId="0" borderId="9" xfId="0" applyNumberFormat="1" applyFont="1" applyBorder="1" applyAlignment="1">
      <alignment vertical="top"/>
    </xf>
    <xf numFmtId="49" fontId="4" fillId="0" borderId="53" xfId="0" applyNumberFormat="1" applyFont="1" applyBorder="1" applyAlignment="1">
      <alignment vertical="top"/>
    </xf>
    <xf numFmtId="49" fontId="4" fillId="0" borderId="9" xfId="0" applyNumberFormat="1" applyFont="1" applyBorder="1" applyAlignment="1">
      <alignment horizontal="center" vertical="top"/>
    </xf>
    <xf numFmtId="0" fontId="17" fillId="0" borderId="53" xfId="0" applyFont="1" applyBorder="1" applyAlignment="1">
      <alignment horizontal="left" vertical="top" wrapText="1"/>
    </xf>
    <xf numFmtId="3" fontId="4" fillId="0" borderId="53" xfId="0" applyNumberFormat="1" applyFont="1" applyBorder="1" applyAlignment="1">
      <alignment horizontal="center" vertical="top"/>
    </xf>
    <xf numFmtId="0" fontId="3" fillId="2" borderId="25" xfId="0" applyFont="1" applyFill="1" applyBorder="1" applyAlignment="1">
      <alignment horizontal="center" vertical="center"/>
    </xf>
    <xf numFmtId="0" fontId="3" fillId="2" borderId="21" xfId="0" applyFont="1" applyFill="1" applyBorder="1" applyAlignment="1">
      <alignment horizontal="center" vertical="center"/>
    </xf>
    <xf numFmtId="49" fontId="4" fillId="0" borderId="2"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3" fontId="7" fillId="2" borderId="54" xfId="0" applyNumberFormat="1" applyFont="1" applyFill="1" applyBorder="1" applyAlignment="1">
      <alignment horizontal="center" vertical="center"/>
    </xf>
    <xf numFmtId="3" fontId="7" fillId="2" borderId="55" xfId="0" applyNumberFormat="1" applyFont="1" applyFill="1" applyBorder="1" applyAlignment="1">
      <alignment horizontal="center" vertical="center"/>
    </xf>
    <xf numFmtId="3" fontId="7" fillId="2" borderId="56" xfId="0" applyNumberFormat="1" applyFont="1" applyFill="1" applyBorder="1" applyAlignment="1">
      <alignment horizontal="center" vertical="center"/>
    </xf>
    <xf numFmtId="3" fontId="4" fillId="0" borderId="47" xfId="0" applyNumberFormat="1" applyFont="1" applyBorder="1" applyAlignment="1">
      <alignment horizontal="left" vertical="top" wrapText="1"/>
    </xf>
    <xf numFmtId="3" fontId="4" fillId="0" borderId="30" xfId="0" applyNumberFormat="1" applyFont="1" applyBorder="1" applyAlignment="1">
      <alignment horizontal="left" vertical="top" wrapText="1"/>
    </xf>
    <xf numFmtId="3" fontId="4" fillId="0" borderId="49" xfId="0" applyNumberFormat="1" applyFont="1" applyBorder="1" applyAlignment="1">
      <alignment horizontal="left" vertical="top" wrapText="1"/>
    </xf>
    <xf numFmtId="3" fontId="4" fillId="0" borderId="48" xfId="0" applyNumberFormat="1" applyFont="1" applyBorder="1" applyAlignment="1">
      <alignment horizontal="left" vertical="top" wrapText="1"/>
    </xf>
    <xf numFmtId="3" fontId="4" fillId="0" borderId="0" xfId="0" applyNumberFormat="1" applyFont="1" applyAlignment="1">
      <alignment horizontal="left" vertical="top" wrapText="1"/>
    </xf>
    <xf numFmtId="3" fontId="4" fillId="0" borderId="57" xfId="0" applyNumberFormat="1" applyFont="1" applyBorder="1" applyAlignment="1">
      <alignment horizontal="left" vertical="top" wrapText="1"/>
    </xf>
    <xf numFmtId="3" fontId="4" fillId="0" borderId="22" xfId="0" applyNumberFormat="1" applyFont="1" applyBorder="1" applyAlignment="1">
      <alignment horizontal="left" vertical="top" wrapText="1"/>
    </xf>
    <xf numFmtId="3" fontId="4" fillId="0" borderId="31" xfId="0" applyNumberFormat="1" applyFont="1" applyBorder="1" applyAlignment="1">
      <alignment horizontal="left" vertical="top" wrapText="1"/>
    </xf>
    <xf numFmtId="3" fontId="4" fillId="0" borderId="42" xfId="0" applyNumberFormat="1" applyFont="1" applyBorder="1" applyAlignment="1">
      <alignment horizontal="left" vertical="top" wrapText="1"/>
    </xf>
    <xf numFmtId="3" fontId="3" fillId="2" borderId="20"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49" fontId="3" fillId="2" borderId="49" xfId="0" applyNumberFormat="1" applyFont="1" applyFill="1" applyBorder="1" applyAlignment="1">
      <alignment horizontal="left" vertical="center"/>
    </xf>
    <xf numFmtId="49" fontId="3" fillId="2" borderId="42" xfId="0" applyNumberFormat="1"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3" fontId="4" fillId="0" borderId="10"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46" xfId="0" applyNumberFormat="1" applyFont="1" applyBorder="1" applyAlignment="1">
      <alignment horizontal="center" vertical="center" wrapText="1"/>
    </xf>
    <xf numFmtId="49" fontId="4" fillId="0" borderId="48" xfId="0" applyNumberFormat="1" applyFont="1" applyBorder="1" applyAlignment="1">
      <alignment horizontal="center" vertical="center"/>
    </xf>
    <xf numFmtId="49" fontId="4" fillId="0" borderId="20"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3" fontId="4" fillId="0" borderId="11" xfId="0" applyNumberFormat="1" applyFont="1" applyBorder="1" applyAlignment="1">
      <alignment horizontal="center" vertical="top"/>
    </xf>
    <xf numFmtId="3" fontId="4" fillId="0" borderId="43" xfId="0" applyNumberFormat="1" applyFont="1" applyBorder="1" applyAlignment="1">
      <alignment horizontal="center" vertical="top"/>
    </xf>
    <xf numFmtId="3" fontId="4" fillId="0" borderId="9" xfId="0" applyNumberFormat="1" applyFont="1" applyBorder="1" applyAlignment="1">
      <alignment horizontal="center" vertical="top"/>
    </xf>
    <xf numFmtId="0" fontId="4" fillId="0" borderId="47" xfId="0" applyFont="1" applyBorder="1" applyAlignment="1">
      <alignment horizontal="left" vertical="center" wrapText="1"/>
    </xf>
    <xf numFmtId="0" fontId="4" fillId="0" borderId="22" xfId="0" applyFont="1" applyBorder="1" applyAlignment="1">
      <alignment horizontal="left" vertical="center" wrapText="1"/>
    </xf>
    <xf numFmtId="3" fontId="4" fillId="0" borderId="49" xfId="0" applyNumberFormat="1" applyFont="1" applyBorder="1" applyAlignment="1">
      <alignment horizontal="center" vertical="center"/>
    </xf>
    <xf numFmtId="3" fontId="4" fillId="0" borderId="42" xfId="0" applyNumberFormat="1" applyFont="1" applyBorder="1" applyAlignment="1">
      <alignment horizontal="center" vertical="center"/>
    </xf>
    <xf numFmtId="0" fontId="4" fillId="0" borderId="53" xfId="0" applyFont="1" applyBorder="1" applyAlignment="1">
      <alignment horizontal="left" vertical="center" wrapText="1"/>
    </xf>
    <xf numFmtId="0" fontId="4" fillId="0" borderId="26" xfId="0" applyFont="1" applyBorder="1" applyAlignment="1">
      <alignment horizontal="left" vertical="center" wrapText="1"/>
    </xf>
    <xf numFmtId="0" fontId="4" fillId="0" borderId="35" xfId="0" applyFont="1" applyBorder="1" applyAlignment="1">
      <alignment horizontal="left" vertical="center" wrapText="1"/>
    </xf>
    <xf numFmtId="3" fontId="3" fillId="2" borderId="2" xfId="0" applyNumberFormat="1" applyFont="1" applyFill="1" applyBorder="1" applyAlignment="1">
      <alignment horizontal="center" vertical="center" wrapText="1"/>
    </xf>
    <xf numFmtId="3" fontId="15" fillId="2" borderId="54" xfId="0" applyNumberFormat="1" applyFont="1" applyFill="1" applyBorder="1" applyAlignment="1">
      <alignment horizontal="center" vertical="center"/>
    </xf>
    <xf numFmtId="3" fontId="15" fillId="2" borderId="55" xfId="0" applyNumberFormat="1" applyFont="1" applyFill="1" applyBorder="1" applyAlignment="1">
      <alignment horizontal="center" vertical="center"/>
    </xf>
    <xf numFmtId="3" fontId="15" fillId="2" borderId="56" xfId="0" applyNumberFormat="1" applyFont="1" applyFill="1" applyBorder="1" applyAlignment="1">
      <alignment horizontal="center" vertical="center"/>
    </xf>
    <xf numFmtId="49" fontId="4" fillId="0" borderId="1" xfId="0" applyNumberFormat="1" applyFont="1" applyBorder="1" applyAlignment="1">
      <alignment horizontal="left" vertical="center" wrapText="1"/>
    </xf>
    <xf numFmtId="49" fontId="4" fillId="0" borderId="51" xfId="0" applyNumberFormat="1" applyFont="1" applyBorder="1" applyAlignment="1">
      <alignment horizontal="left" vertical="center" wrapText="1"/>
    </xf>
    <xf numFmtId="3" fontId="4" fillId="0" borderId="40"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52"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 fontId="11" fillId="0" borderId="0" xfId="0" applyNumberFormat="1" applyFont="1" applyAlignment="1">
      <alignment horizontal="center" vertical="center"/>
    </xf>
    <xf numFmtId="0" fontId="5" fillId="2" borderId="4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9" fillId="0" borderId="0" xfId="0" applyFont="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opLeftCell="A19" workbookViewId="0">
      <selection activeCell="R48" sqref="R48"/>
    </sheetView>
  </sheetViews>
  <sheetFormatPr defaultRowHeight="12.75" x14ac:dyDescent="0.2"/>
  <cols>
    <col min="1" max="4" width="9.140625" style="1"/>
    <col min="5" max="5" width="3.28515625" style="1" customWidth="1"/>
    <col min="6" max="8" width="9.140625" style="1"/>
    <col min="9" max="9" width="10.42578125" style="1" customWidth="1"/>
    <col min="10" max="10" width="10" style="1" customWidth="1"/>
    <col min="11" max="16384" width="9.140625" style="1"/>
  </cols>
  <sheetData>
    <row r="1" spans="1:6" ht="15.75" x14ac:dyDescent="0.25">
      <c r="A1" s="9"/>
      <c r="F1" s="10"/>
    </row>
    <row r="2" spans="1:6" ht="15.75" x14ac:dyDescent="0.25">
      <c r="A2" s="9"/>
      <c r="F2" s="10"/>
    </row>
    <row r="25" spans="1:10" ht="27.75" customHeight="1" x14ac:dyDescent="0.2">
      <c r="A25" s="124" t="s">
        <v>159</v>
      </c>
      <c r="B25" s="124"/>
      <c r="C25" s="124"/>
      <c r="D25" s="124"/>
      <c r="E25" s="124"/>
      <c r="F25" s="124"/>
      <c r="G25" s="124"/>
      <c r="H25" s="124"/>
      <c r="I25" s="124"/>
      <c r="J25" s="124"/>
    </row>
    <row r="26" spans="1:10" ht="27.75" customHeight="1" x14ac:dyDescent="0.2">
      <c r="A26" s="123" t="s">
        <v>105</v>
      </c>
      <c r="B26" s="123"/>
      <c r="C26" s="123"/>
      <c r="D26" s="123"/>
      <c r="E26" s="123"/>
      <c r="F26" s="123"/>
      <c r="G26" s="123"/>
      <c r="H26" s="123"/>
      <c r="I26" s="123"/>
      <c r="J26" s="123"/>
    </row>
    <row r="52" spans="1:10" ht="19.5" customHeight="1" x14ac:dyDescent="0.2">
      <c r="A52" s="125" t="s">
        <v>168</v>
      </c>
      <c r="B52" s="125"/>
      <c r="C52" s="125"/>
      <c r="D52" s="125"/>
      <c r="E52" s="125"/>
      <c r="F52" s="125"/>
      <c r="G52" s="125"/>
      <c r="H52" s="125"/>
      <c r="I52" s="125"/>
      <c r="J52" s="125"/>
    </row>
  </sheetData>
  <sheetProtection algorithmName="SHA-512" hashValue="tQWji17eC3FTMCYev/Tc5grtI474ubeywPVc7yCYmSfeQHmjPEYT5v3C7N96o0l6SVcHShtBRJGJIZL9JFTA+g==" saltValue="xMjPSw36l+x87D8jG1ABEQ==" spinCount="100000" sheet="1" objects="1" scenarios="1"/>
  <mergeCells count="3">
    <mergeCell ref="A26:J26"/>
    <mergeCell ref="A25:J25"/>
    <mergeCell ref="A52:J52"/>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abSelected="1" zoomScaleNormal="100" workbookViewId="0">
      <selection activeCell="W12" sqref="W12"/>
    </sheetView>
  </sheetViews>
  <sheetFormatPr defaultRowHeight="12.75" x14ac:dyDescent="0.2"/>
  <cols>
    <col min="1" max="1" width="4.7109375" style="5" customWidth="1"/>
    <col min="2" max="2" width="25.7109375" style="5" customWidth="1"/>
    <col min="3" max="3" width="30.7109375" style="5" customWidth="1"/>
    <col min="4" max="4" width="11.7109375" style="18" customWidth="1"/>
    <col min="5" max="5" width="5.7109375" style="2" customWidth="1"/>
    <col min="6" max="10" width="9.7109375" style="2" customWidth="1"/>
    <col min="11" max="11" width="11.7109375" style="2" customWidth="1"/>
    <col min="12" max="12" width="5.85546875" style="2" customWidth="1"/>
    <col min="13" max="17" width="9.140625" style="2"/>
    <col min="18" max="18" width="11.7109375" style="2" customWidth="1"/>
    <col min="19" max="16384" width="9.140625" style="2"/>
  </cols>
  <sheetData>
    <row r="1" spans="1:18" s="15" customFormat="1" ht="20.100000000000001" customHeight="1" x14ac:dyDescent="0.2">
      <c r="A1" s="13" t="s">
        <v>7</v>
      </c>
      <c r="B1" s="14" t="s">
        <v>11</v>
      </c>
      <c r="C1" s="14"/>
      <c r="D1" s="17"/>
    </row>
    <row r="2" spans="1:18" s="3" customFormat="1" ht="9.9499999999999993" customHeight="1" x14ac:dyDescent="0.2">
      <c r="A2" s="11"/>
      <c r="B2" s="12"/>
      <c r="C2" s="12"/>
      <c r="D2" s="18"/>
    </row>
    <row r="3" spans="1:18" s="3" customFormat="1" ht="20.100000000000001" customHeight="1" x14ac:dyDescent="0.2">
      <c r="A3" s="160" t="s">
        <v>121</v>
      </c>
      <c r="B3" s="161"/>
      <c r="C3" s="161"/>
      <c r="D3" s="161"/>
      <c r="E3" s="161"/>
      <c r="F3" s="161"/>
      <c r="G3" s="161"/>
      <c r="H3" s="161"/>
      <c r="I3" s="161"/>
      <c r="J3" s="161"/>
      <c r="K3" s="162"/>
      <c r="L3" s="160" t="s">
        <v>165</v>
      </c>
      <c r="M3" s="161"/>
      <c r="N3" s="161"/>
      <c r="O3" s="161"/>
      <c r="P3" s="161"/>
      <c r="Q3" s="161"/>
      <c r="R3" s="162"/>
    </row>
    <row r="4" spans="1:18" s="3" customFormat="1" ht="18.75" customHeight="1" x14ac:dyDescent="0.2">
      <c r="A4" s="191" t="s">
        <v>14</v>
      </c>
      <c r="B4" s="193" t="s">
        <v>16</v>
      </c>
      <c r="C4" s="195" t="s">
        <v>18</v>
      </c>
      <c r="D4" s="197" t="s">
        <v>17</v>
      </c>
      <c r="E4" s="163" t="s">
        <v>75</v>
      </c>
      <c r="F4" s="165" t="s">
        <v>13</v>
      </c>
      <c r="G4" s="165"/>
      <c r="H4" s="165"/>
      <c r="I4" s="165"/>
      <c r="J4" s="166"/>
      <c r="K4" s="158" t="s">
        <v>83</v>
      </c>
      <c r="L4" s="163" t="s">
        <v>75</v>
      </c>
      <c r="M4" s="165" t="s">
        <v>13</v>
      </c>
      <c r="N4" s="165"/>
      <c r="O4" s="165"/>
      <c r="P4" s="165"/>
      <c r="Q4" s="166"/>
      <c r="R4" s="158" t="s">
        <v>83</v>
      </c>
    </row>
    <row r="5" spans="1:18" s="3" customFormat="1" ht="36.75" customHeight="1" x14ac:dyDescent="0.2">
      <c r="A5" s="192"/>
      <c r="B5" s="194"/>
      <c r="C5" s="196"/>
      <c r="D5" s="198"/>
      <c r="E5" s="164"/>
      <c r="F5" s="37" t="s">
        <v>78</v>
      </c>
      <c r="G5" s="16" t="s">
        <v>79</v>
      </c>
      <c r="H5" s="16" t="s">
        <v>80</v>
      </c>
      <c r="I5" s="16" t="s">
        <v>81</v>
      </c>
      <c r="J5" s="24" t="s">
        <v>82</v>
      </c>
      <c r="K5" s="159"/>
      <c r="L5" s="164"/>
      <c r="M5" s="37" t="s">
        <v>78</v>
      </c>
      <c r="N5" s="16" t="s">
        <v>79</v>
      </c>
      <c r="O5" s="16" t="s">
        <v>80</v>
      </c>
      <c r="P5" s="16" t="s">
        <v>81</v>
      </c>
      <c r="Q5" s="24" t="s">
        <v>82</v>
      </c>
      <c r="R5" s="159"/>
    </row>
    <row r="6" spans="1:18" s="3" customFormat="1" ht="26.1" customHeight="1" x14ac:dyDescent="0.2">
      <c r="A6" s="178" t="s">
        <v>7</v>
      </c>
      <c r="B6" s="171" t="s">
        <v>22</v>
      </c>
      <c r="C6" s="173" t="s">
        <v>23</v>
      </c>
      <c r="D6" s="199" t="s">
        <v>24</v>
      </c>
      <c r="E6" s="40" t="s">
        <v>76</v>
      </c>
      <c r="F6" s="38">
        <v>336000</v>
      </c>
      <c r="G6" s="23" t="s">
        <v>25</v>
      </c>
      <c r="H6" s="23" t="s">
        <v>25</v>
      </c>
      <c r="I6" s="23" t="s">
        <v>25</v>
      </c>
      <c r="J6" s="25" t="s">
        <v>25</v>
      </c>
      <c r="K6" s="31">
        <v>336000</v>
      </c>
      <c r="L6" s="40" t="s">
        <v>76</v>
      </c>
      <c r="M6" s="38">
        <f>M7*7.5345</f>
        <v>335843.85782999999</v>
      </c>
      <c r="N6" s="23" t="s">
        <v>25</v>
      </c>
      <c r="O6" s="23" t="s">
        <v>25</v>
      </c>
      <c r="P6" s="23" t="s">
        <v>25</v>
      </c>
      <c r="Q6" s="25" t="s">
        <v>25</v>
      </c>
      <c r="R6" s="31">
        <f>R7*7.5345</f>
        <v>335843.85782999999</v>
      </c>
    </row>
    <row r="7" spans="1:18" s="3" customFormat="1" ht="26.1" customHeight="1" x14ac:dyDescent="0.2">
      <c r="A7" s="179"/>
      <c r="B7" s="172"/>
      <c r="C7" s="174"/>
      <c r="D7" s="200"/>
      <c r="E7" s="47" t="s">
        <v>77</v>
      </c>
      <c r="F7" s="41">
        <f>F6/7.5345</f>
        <v>44594.863627314349</v>
      </c>
      <c r="G7" s="28" t="s">
        <v>25</v>
      </c>
      <c r="H7" s="28" t="s">
        <v>25</v>
      </c>
      <c r="I7" s="28" t="s">
        <v>25</v>
      </c>
      <c r="J7" s="27" t="s">
        <v>25</v>
      </c>
      <c r="K7" s="32">
        <f t="shared" ref="K7:K15" si="0">SUM(F7:J7)</f>
        <v>44594.863627314349</v>
      </c>
      <c r="L7" s="47" t="s">
        <v>77</v>
      </c>
      <c r="M7" s="41">
        <v>44574.14</v>
      </c>
      <c r="N7" s="28" t="s">
        <v>25</v>
      </c>
      <c r="O7" s="28" t="s">
        <v>25</v>
      </c>
      <c r="P7" s="28" t="s">
        <v>25</v>
      </c>
      <c r="Q7" s="27" t="s">
        <v>25</v>
      </c>
      <c r="R7" s="32">
        <f t="shared" ref="R7:R15" si="1">SUM(M7:Q7)</f>
        <v>44574.14</v>
      </c>
    </row>
    <row r="8" spans="1:18" s="3" customFormat="1" ht="26.1" customHeight="1" x14ac:dyDescent="0.2">
      <c r="A8" s="182" t="s">
        <v>8</v>
      </c>
      <c r="B8" s="183" t="s">
        <v>43</v>
      </c>
      <c r="C8" s="184" t="s">
        <v>29</v>
      </c>
      <c r="D8" s="177" t="s">
        <v>30</v>
      </c>
      <c r="E8" s="40" t="s">
        <v>76</v>
      </c>
      <c r="F8" s="43">
        <v>9200</v>
      </c>
      <c r="G8" s="44">
        <v>13800</v>
      </c>
      <c r="H8" s="45" t="s">
        <v>25</v>
      </c>
      <c r="I8" s="45" t="s">
        <v>25</v>
      </c>
      <c r="J8" s="46" t="s">
        <v>25</v>
      </c>
      <c r="K8" s="31">
        <f t="shared" si="0"/>
        <v>23000</v>
      </c>
      <c r="L8" s="40" t="s">
        <v>76</v>
      </c>
      <c r="M8" s="43">
        <f>M9*7.5345</f>
        <v>9583.884</v>
      </c>
      <c r="N8" s="44">
        <f>N9*7.5345</f>
        <v>14375.826000000001</v>
      </c>
      <c r="O8" s="45" t="s">
        <v>25</v>
      </c>
      <c r="P8" s="45" t="s">
        <v>25</v>
      </c>
      <c r="Q8" s="46" t="s">
        <v>25</v>
      </c>
      <c r="R8" s="31">
        <f>R9*7.5345</f>
        <v>23959.710000000003</v>
      </c>
    </row>
    <row r="9" spans="1:18" s="3" customFormat="1" ht="26.1" customHeight="1" x14ac:dyDescent="0.2">
      <c r="A9" s="182"/>
      <c r="B9" s="183"/>
      <c r="C9" s="184"/>
      <c r="D9" s="177"/>
      <c r="E9" s="47" t="s">
        <v>77</v>
      </c>
      <c r="F9" s="48">
        <f>F8/7.5345</f>
        <v>1221.0498374145595</v>
      </c>
      <c r="G9" s="41">
        <f>G8/7.5345</f>
        <v>1831.5747561218395</v>
      </c>
      <c r="H9" s="49" t="s">
        <v>25</v>
      </c>
      <c r="I9" s="49" t="s">
        <v>25</v>
      </c>
      <c r="J9" s="50" t="s">
        <v>25</v>
      </c>
      <c r="K9" s="32">
        <f t="shared" si="0"/>
        <v>3052.6245935363991</v>
      </c>
      <c r="L9" s="47" t="s">
        <v>77</v>
      </c>
      <c r="M9" s="48">
        <f>(530+2650)*0.4</f>
        <v>1272</v>
      </c>
      <c r="N9" s="48">
        <f>(530+2650)*0.6</f>
        <v>1908</v>
      </c>
      <c r="O9" s="49" t="s">
        <v>25</v>
      </c>
      <c r="P9" s="49" t="s">
        <v>25</v>
      </c>
      <c r="Q9" s="50" t="s">
        <v>25</v>
      </c>
      <c r="R9" s="32">
        <f t="shared" si="1"/>
        <v>3180</v>
      </c>
    </row>
    <row r="10" spans="1:18" s="3" customFormat="1" ht="26.1" customHeight="1" x14ac:dyDescent="0.2">
      <c r="A10" s="178" t="s">
        <v>0</v>
      </c>
      <c r="B10" s="171" t="s">
        <v>26</v>
      </c>
      <c r="C10" s="173" t="s">
        <v>28</v>
      </c>
      <c r="D10" s="180" t="s">
        <v>27</v>
      </c>
      <c r="E10" s="40" t="s">
        <v>76</v>
      </c>
      <c r="F10" s="38">
        <v>362200</v>
      </c>
      <c r="G10" s="23" t="s">
        <v>25</v>
      </c>
      <c r="H10" s="21">
        <v>362200</v>
      </c>
      <c r="I10" s="23" t="s">
        <v>25</v>
      </c>
      <c r="J10" s="25" t="s">
        <v>25</v>
      </c>
      <c r="K10" s="31">
        <f t="shared" si="0"/>
        <v>724400</v>
      </c>
      <c r="L10" s="40" t="s">
        <v>76</v>
      </c>
      <c r="M10" s="38">
        <f>M11*7.5345</f>
        <v>378616.00881000003</v>
      </c>
      <c r="N10" s="23" t="s">
        <v>25</v>
      </c>
      <c r="O10" s="21">
        <f>O11*7.5345</f>
        <v>392015.96637000004</v>
      </c>
      <c r="P10" s="23" t="s">
        <v>25</v>
      </c>
      <c r="Q10" s="25" t="s">
        <v>25</v>
      </c>
      <c r="R10" s="31">
        <f t="shared" si="1"/>
        <v>770631.97518000007</v>
      </c>
    </row>
    <row r="11" spans="1:18" s="3" customFormat="1" ht="26.1" customHeight="1" x14ac:dyDescent="0.2">
      <c r="A11" s="179"/>
      <c r="B11" s="172"/>
      <c r="C11" s="174"/>
      <c r="D11" s="181"/>
      <c r="E11" s="47" t="s">
        <v>77</v>
      </c>
      <c r="F11" s="39">
        <f>F10/7.5345</f>
        <v>48072.201207777551</v>
      </c>
      <c r="G11" s="28" t="s">
        <v>25</v>
      </c>
      <c r="H11" s="41">
        <f>H10/7.5345</f>
        <v>48072.201207777551</v>
      </c>
      <c r="I11" s="28" t="s">
        <v>25</v>
      </c>
      <c r="J11" s="27" t="s">
        <v>25</v>
      </c>
      <c r="K11" s="32">
        <f t="shared" si="0"/>
        <v>96144.402415555101</v>
      </c>
      <c r="L11" s="47" t="s">
        <v>77</v>
      </c>
      <c r="M11" s="39">
        <f>(96141.35+4360.61)/2</f>
        <v>50250.98</v>
      </c>
      <c r="N11" s="28" t="s">
        <v>25</v>
      </c>
      <c r="O11" s="39">
        <f>(96141.35+4360.61)/2+1592.67+185.81</f>
        <v>52029.46</v>
      </c>
      <c r="P11" s="28" t="s">
        <v>25</v>
      </c>
      <c r="Q11" s="27" t="s">
        <v>25</v>
      </c>
      <c r="R11" s="32">
        <f t="shared" si="1"/>
        <v>102280.44</v>
      </c>
    </row>
    <row r="12" spans="1:18" s="3" customFormat="1" ht="26.1" customHeight="1" x14ac:dyDescent="0.2">
      <c r="A12" s="182" t="s">
        <v>1</v>
      </c>
      <c r="B12" s="183" t="s">
        <v>45</v>
      </c>
      <c r="C12" s="184" t="s">
        <v>46</v>
      </c>
      <c r="D12" s="177" t="s">
        <v>31</v>
      </c>
      <c r="E12" s="40" t="s">
        <v>76</v>
      </c>
      <c r="F12" s="43">
        <v>25000</v>
      </c>
      <c r="G12" s="23" t="s">
        <v>25</v>
      </c>
      <c r="H12" s="23" t="s">
        <v>25</v>
      </c>
      <c r="I12" s="23">
        <v>16160</v>
      </c>
      <c r="J12" s="25" t="s">
        <v>25</v>
      </c>
      <c r="K12" s="31">
        <f t="shared" si="0"/>
        <v>41160</v>
      </c>
      <c r="L12" s="40" t="s">
        <v>76</v>
      </c>
      <c r="M12" s="43">
        <f>M13*7.5345</f>
        <v>19993.775235000001</v>
      </c>
      <c r="N12" s="23" t="s">
        <v>25</v>
      </c>
      <c r="O12" s="23" t="s">
        <v>25</v>
      </c>
      <c r="P12" s="23">
        <v>16160</v>
      </c>
      <c r="Q12" s="25" t="s">
        <v>25</v>
      </c>
      <c r="R12" s="31">
        <f t="shared" si="1"/>
        <v>36153.775235000001</v>
      </c>
    </row>
    <row r="13" spans="1:18" s="3" customFormat="1" ht="26.1" customHeight="1" x14ac:dyDescent="0.2">
      <c r="A13" s="182"/>
      <c r="B13" s="183"/>
      <c r="C13" s="184"/>
      <c r="D13" s="177"/>
      <c r="E13" s="47" t="s">
        <v>77</v>
      </c>
      <c r="F13" s="48">
        <f>F12/7.5345</f>
        <v>3318.0702103656513</v>
      </c>
      <c r="G13" s="28" t="s">
        <v>25</v>
      </c>
      <c r="H13" s="28" t="s">
        <v>25</v>
      </c>
      <c r="I13" s="28">
        <f>I12/7.5345</f>
        <v>2144.8005839803568</v>
      </c>
      <c r="J13" s="27" t="s">
        <v>25</v>
      </c>
      <c r="K13" s="32">
        <f t="shared" si="0"/>
        <v>5462.8707943460086</v>
      </c>
      <c r="L13" s="47" t="s">
        <v>77</v>
      </c>
      <c r="M13" s="48">
        <v>2653.63</v>
      </c>
      <c r="N13" s="28" t="s">
        <v>25</v>
      </c>
      <c r="O13" s="28" t="s">
        <v>25</v>
      </c>
      <c r="P13" s="28">
        <f>P12/7.5345</f>
        <v>2144.8005839803568</v>
      </c>
      <c r="Q13" s="27" t="s">
        <v>25</v>
      </c>
      <c r="R13" s="32">
        <f t="shared" si="1"/>
        <v>4798.4305839803565</v>
      </c>
    </row>
    <row r="14" spans="1:18" s="3" customFormat="1" ht="26.1" customHeight="1" x14ac:dyDescent="0.2">
      <c r="A14" s="178" t="s">
        <v>2</v>
      </c>
      <c r="B14" s="171" t="s">
        <v>32</v>
      </c>
      <c r="C14" s="173" t="s">
        <v>117</v>
      </c>
      <c r="D14" s="175" t="s">
        <v>31</v>
      </c>
      <c r="E14" s="40" t="s">
        <v>76</v>
      </c>
      <c r="F14" s="51">
        <v>500</v>
      </c>
      <c r="G14" s="52" t="s">
        <v>25</v>
      </c>
      <c r="H14" s="52" t="s">
        <v>25</v>
      </c>
      <c r="I14" s="52" t="s">
        <v>25</v>
      </c>
      <c r="J14" s="52" t="s">
        <v>25</v>
      </c>
      <c r="K14" s="31">
        <f t="shared" si="0"/>
        <v>500</v>
      </c>
      <c r="L14" s="40" t="s">
        <v>76</v>
      </c>
      <c r="M14" s="51">
        <f>M15*7.5345</f>
        <v>139.99100999999999</v>
      </c>
      <c r="N14" s="52" t="s">
        <v>25</v>
      </c>
      <c r="O14" s="52" t="s">
        <v>25</v>
      </c>
      <c r="P14" s="52" t="s">
        <v>25</v>
      </c>
      <c r="Q14" s="52" t="s">
        <v>25</v>
      </c>
      <c r="R14" s="31">
        <f t="shared" si="1"/>
        <v>139.99100999999999</v>
      </c>
    </row>
    <row r="15" spans="1:18" s="3" customFormat="1" ht="26.1" customHeight="1" x14ac:dyDescent="0.2">
      <c r="A15" s="179"/>
      <c r="B15" s="172"/>
      <c r="C15" s="174"/>
      <c r="D15" s="176"/>
      <c r="E15" s="47" t="s">
        <v>77</v>
      </c>
      <c r="F15" s="54">
        <f>F14/7.5345</f>
        <v>66.361404207313029</v>
      </c>
      <c r="G15" s="55" t="s">
        <v>25</v>
      </c>
      <c r="H15" s="55" t="s">
        <v>25</v>
      </c>
      <c r="I15" s="55" t="s">
        <v>25</v>
      </c>
      <c r="J15" s="55" t="s">
        <v>25</v>
      </c>
      <c r="K15" s="32">
        <f t="shared" si="0"/>
        <v>66.361404207313029</v>
      </c>
      <c r="L15" s="47" t="s">
        <v>77</v>
      </c>
      <c r="M15" s="54">
        <v>18.579999999999998</v>
      </c>
      <c r="N15" s="55" t="s">
        <v>25</v>
      </c>
      <c r="O15" s="55" t="s">
        <v>25</v>
      </c>
      <c r="P15" s="55" t="s">
        <v>25</v>
      </c>
      <c r="Q15" s="55" t="s">
        <v>25</v>
      </c>
      <c r="R15" s="32">
        <f t="shared" si="1"/>
        <v>18.579999999999998</v>
      </c>
    </row>
    <row r="16" spans="1:18" s="3" customFormat="1" ht="39.75" customHeight="1" x14ac:dyDescent="0.2">
      <c r="A16" s="187" t="s">
        <v>3</v>
      </c>
      <c r="B16" s="189" t="s">
        <v>108</v>
      </c>
      <c r="C16" s="173" t="s">
        <v>109</v>
      </c>
      <c r="D16" s="185" t="s">
        <v>31</v>
      </c>
      <c r="E16" s="40" t="s">
        <v>76</v>
      </c>
      <c r="F16" s="38">
        <f>F17*7.5345</f>
        <v>195897</v>
      </c>
      <c r="G16" s="23" t="s">
        <v>25</v>
      </c>
      <c r="H16" s="23" t="s">
        <v>25</v>
      </c>
      <c r="I16" s="23" t="s">
        <v>25</v>
      </c>
      <c r="J16" s="25" t="s">
        <v>25</v>
      </c>
      <c r="K16" s="31">
        <f>SUM(F16:J16)</f>
        <v>195897</v>
      </c>
      <c r="L16" s="40" t="s">
        <v>76</v>
      </c>
      <c r="M16" s="38">
        <f>M17*7.5345</f>
        <v>195859.32750000001</v>
      </c>
      <c r="N16" s="23" t="s">
        <v>25</v>
      </c>
      <c r="O16" s="23" t="s">
        <v>25</v>
      </c>
      <c r="P16" s="23" t="s">
        <v>25</v>
      </c>
      <c r="Q16" s="25" t="s">
        <v>25</v>
      </c>
      <c r="R16" s="31">
        <f>SUM(M16:Q16)</f>
        <v>195859.32750000001</v>
      </c>
    </row>
    <row r="17" spans="1:18" s="3" customFormat="1" ht="39.75" customHeight="1" x14ac:dyDescent="0.2">
      <c r="A17" s="188"/>
      <c r="B17" s="190"/>
      <c r="C17" s="174"/>
      <c r="D17" s="186"/>
      <c r="E17" s="47" t="s">
        <v>77</v>
      </c>
      <c r="F17" s="105">
        <v>26000</v>
      </c>
      <c r="G17" s="28" t="s">
        <v>25</v>
      </c>
      <c r="H17" s="28" t="s">
        <v>25</v>
      </c>
      <c r="I17" s="28" t="s">
        <v>25</v>
      </c>
      <c r="J17" s="27" t="s">
        <v>25</v>
      </c>
      <c r="K17" s="42">
        <f>SUM(F17:J17)</f>
        <v>26000</v>
      </c>
      <c r="L17" s="47" t="s">
        <v>77</v>
      </c>
      <c r="M17" s="105">
        <v>25995</v>
      </c>
      <c r="N17" s="28" t="s">
        <v>25</v>
      </c>
      <c r="O17" s="28" t="s">
        <v>25</v>
      </c>
      <c r="P17" s="28" t="s">
        <v>25</v>
      </c>
      <c r="Q17" s="27" t="s">
        <v>25</v>
      </c>
      <c r="R17" s="42">
        <f>SUM(M17:Q17)</f>
        <v>25995</v>
      </c>
    </row>
    <row r="18" spans="1:18" s="3" customFormat="1" ht="21" customHeight="1" x14ac:dyDescent="0.2">
      <c r="A18" s="167" t="s">
        <v>99</v>
      </c>
      <c r="B18" s="168"/>
      <c r="C18" s="168"/>
      <c r="D18" s="168"/>
      <c r="E18" s="62" t="s">
        <v>76</v>
      </c>
      <c r="F18" s="56">
        <f>F6+F8+F10+F12+F14+F16</f>
        <v>928797</v>
      </c>
      <c r="G18" s="56">
        <f>G8</f>
        <v>13800</v>
      </c>
      <c r="H18" s="56">
        <f>H10</f>
        <v>362200</v>
      </c>
      <c r="I18" s="56">
        <f>I12</f>
        <v>16160</v>
      </c>
      <c r="J18" s="57">
        <f>0</f>
        <v>0</v>
      </c>
      <c r="K18" s="60">
        <f>K6+K8+K10+K12+K14+K16</f>
        <v>1320957</v>
      </c>
      <c r="L18" s="62" t="s">
        <v>76</v>
      </c>
      <c r="M18" s="56">
        <f>M6+M8+M10+M12+M14+M16</f>
        <v>940036.84438499995</v>
      </c>
      <c r="N18" s="56">
        <f>N8</f>
        <v>14375.826000000001</v>
      </c>
      <c r="O18" s="56">
        <f>O10</f>
        <v>392015.96637000004</v>
      </c>
      <c r="P18" s="56">
        <f>P12</f>
        <v>16160</v>
      </c>
      <c r="Q18" s="57">
        <f>0</f>
        <v>0</v>
      </c>
      <c r="R18" s="60">
        <f>R6+R8+R10+R12+R14+R16</f>
        <v>1362588.6367550003</v>
      </c>
    </row>
    <row r="19" spans="1:18" s="3" customFormat="1" ht="21" customHeight="1" x14ac:dyDescent="0.2">
      <c r="A19" s="169"/>
      <c r="B19" s="170"/>
      <c r="C19" s="170"/>
      <c r="D19" s="170"/>
      <c r="E19" s="63" t="s">
        <v>77</v>
      </c>
      <c r="F19" s="58">
        <f>F7+F9+F11+F13+F15+F17</f>
        <v>123272.54628707943</v>
      </c>
      <c r="G19" s="58">
        <f t="shared" ref="G19:J19" si="2">G18/7.5345</f>
        <v>1831.5747561218395</v>
      </c>
      <c r="H19" s="58">
        <f t="shared" si="2"/>
        <v>48072.201207777551</v>
      </c>
      <c r="I19" s="58">
        <f t="shared" si="2"/>
        <v>2144.8005839803568</v>
      </c>
      <c r="J19" s="58">
        <f t="shared" si="2"/>
        <v>0</v>
      </c>
      <c r="K19" s="61">
        <f>K7+K9+K11+K13+K15+K17</f>
        <v>175321.12283495915</v>
      </c>
      <c r="L19" s="63" t="s">
        <v>77</v>
      </c>
      <c r="M19" s="58">
        <f>M7+M9+M11+M13+M15+M17</f>
        <v>124764.33</v>
      </c>
      <c r="N19" s="58">
        <f t="shared" ref="N19:Q19" si="3">N18/7.5345</f>
        <v>1908</v>
      </c>
      <c r="O19" s="58">
        <f t="shared" si="3"/>
        <v>52029.46</v>
      </c>
      <c r="P19" s="58">
        <f t="shared" si="3"/>
        <v>2144.8005839803568</v>
      </c>
      <c r="Q19" s="58">
        <f t="shared" si="3"/>
        <v>0</v>
      </c>
      <c r="R19" s="61">
        <f>R7+R9+R11+R13+R15+R17</f>
        <v>180846.59058398035</v>
      </c>
    </row>
    <row r="20" spans="1:18" s="3" customFormat="1" ht="12" customHeight="1" x14ac:dyDescent="0.2">
      <c r="A20" s="6"/>
      <c r="B20" s="6"/>
      <c r="C20" s="6"/>
      <c r="D20" s="19"/>
    </row>
    <row r="21" spans="1:18" s="3" customFormat="1" ht="12" customHeight="1" x14ac:dyDescent="0.2">
      <c r="A21" s="6"/>
      <c r="B21" s="6"/>
      <c r="C21" s="6"/>
      <c r="D21" s="19"/>
    </row>
    <row r="22" spans="1:18" s="3" customFormat="1" ht="12" customHeight="1" x14ac:dyDescent="0.2">
      <c r="A22" s="6"/>
      <c r="B22" s="6"/>
      <c r="C22" s="6"/>
      <c r="D22" s="19"/>
    </row>
    <row r="23" spans="1:18" s="3" customFormat="1" ht="12" customHeight="1" x14ac:dyDescent="0.2">
      <c r="A23" s="6"/>
      <c r="B23" s="6"/>
      <c r="C23" s="6"/>
      <c r="D23" s="19"/>
    </row>
    <row r="24" spans="1:18" ht="12.75" customHeight="1" x14ac:dyDescent="0.2">
      <c r="A24" s="29" t="s">
        <v>44</v>
      </c>
    </row>
    <row r="25" spans="1:18" ht="12" customHeight="1" x14ac:dyDescent="0.2"/>
    <row r="26" spans="1:18" s="101" customFormat="1" ht="20.100000000000001" customHeight="1" x14ac:dyDescent="0.2">
      <c r="A26" s="129" t="s">
        <v>119</v>
      </c>
      <c r="B26" s="130"/>
      <c r="C26" s="130"/>
      <c r="D26" s="130"/>
      <c r="E26" s="130"/>
      <c r="F26" s="130"/>
      <c r="G26" s="130"/>
      <c r="H26" s="130"/>
      <c r="I26" s="130"/>
      <c r="J26" s="130"/>
      <c r="K26" s="131"/>
      <c r="L26" s="156" t="s">
        <v>165</v>
      </c>
      <c r="M26" s="156"/>
      <c r="N26" s="156"/>
      <c r="O26" s="156"/>
      <c r="P26" s="156"/>
      <c r="Q26" s="156"/>
      <c r="R26" s="156"/>
    </row>
    <row r="27" spans="1:18" ht="21.75" customHeight="1" x14ac:dyDescent="0.2">
      <c r="A27" s="157" t="s">
        <v>38</v>
      </c>
      <c r="B27" s="132" t="s">
        <v>120</v>
      </c>
      <c r="C27" s="132"/>
      <c r="D27" s="132"/>
      <c r="E27" s="132"/>
      <c r="F27" s="132"/>
      <c r="G27" s="132"/>
      <c r="H27" s="132"/>
      <c r="I27" s="132"/>
      <c r="J27" s="132"/>
      <c r="K27" s="132"/>
      <c r="L27" s="146" t="s">
        <v>127</v>
      </c>
      <c r="M27" s="146"/>
      <c r="N27" s="146"/>
      <c r="O27" s="146"/>
      <c r="P27" s="146"/>
      <c r="Q27" s="146"/>
      <c r="R27" s="146"/>
    </row>
    <row r="28" spans="1:18" ht="21.75" customHeight="1" x14ac:dyDescent="0.2">
      <c r="A28" s="157"/>
      <c r="B28" s="132"/>
      <c r="C28" s="132"/>
      <c r="D28" s="132"/>
      <c r="E28" s="132"/>
      <c r="F28" s="132"/>
      <c r="G28" s="132"/>
      <c r="H28" s="132"/>
      <c r="I28" s="132"/>
      <c r="J28" s="132"/>
      <c r="K28" s="132"/>
      <c r="L28" s="146"/>
      <c r="M28" s="146"/>
      <c r="N28" s="146"/>
      <c r="O28" s="146"/>
      <c r="P28" s="146"/>
      <c r="Q28" s="146"/>
      <c r="R28" s="146"/>
    </row>
    <row r="29" spans="1:18" ht="13.5" customHeight="1" x14ac:dyDescent="0.2">
      <c r="A29" s="157" t="s">
        <v>39</v>
      </c>
      <c r="B29" s="132" t="s">
        <v>106</v>
      </c>
      <c r="C29" s="132"/>
      <c r="D29" s="132"/>
      <c r="E29" s="132"/>
      <c r="F29" s="132"/>
      <c r="G29" s="132"/>
      <c r="H29" s="132"/>
      <c r="I29" s="132"/>
      <c r="J29" s="132"/>
      <c r="K29" s="132"/>
      <c r="L29" s="145" t="s">
        <v>160</v>
      </c>
      <c r="M29" s="145"/>
      <c r="N29" s="145"/>
      <c r="O29" s="145"/>
      <c r="P29" s="145"/>
      <c r="Q29" s="145"/>
      <c r="R29" s="145"/>
    </row>
    <row r="30" spans="1:18" ht="13.5" customHeight="1" x14ac:dyDescent="0.2">
      <c r="A30" s="157"/>
      <c r="B30" s="132"/>
      <c r="C30" s="132"/>
      <c r="D30" s="132"/>
      <c r="E30" s="132"/>
      <c r="F30" s="132"/>
      <c r="G30" s="132"/>
      <c r="H30" s="132"/>
      <c r="I30" s="132"/>
      <c r="J30" s="132"/>
      <c r="K30" s="132"/>
      <c r="L30" s="145"/>
      <c r="M30" s="145"/>
      <c r="N30" s="145"/>
      <c r="O30" s="145"/>
      <c r="P30" s="145"/>
      <c r="Q30" s="145"/>
      <c r="R30" s="145"/>
    </row>
    <row r="31" spans="1:18" ht="13.5" customHeight="1" x14ac:dyDescent="0.2">
      <c r="A31" s="157" t="s">
        <v>40</v>
      </c>
      <c r="B31" s="132" t="s">
        <v>107</v>
      </c>
      <c r="C31" s="132"/>
      <c r="D31" s="132"/>
      <c r="E31" s="132"/>
      <c r="F31" s="132"/>
      <c r="G31" s="132"/>
      <c r="H31" s="132"/>
      <c r="I31" s="132"/>
      <c r="J31" s="132"/>
      <c r="K31" s="132"/>
      <c r="L31" s="146" t="s">
        <v>126</v>
      </c>
      <c r="M31" s="146"/>
      <c r="N31" s="146"/>
      <c r="O31" s="146"/>
      <c r="P31" s="146"/>
      <c r="Q31" s="146"/>
      <c r="R31" s="146"/>
    </row>
    <row r="32" spans="1:18" ht="13.5" customHeight="1" x14ac:dyDescent="0.2">
      <c r="A32" s="157"/>
      <c r="B32" s="132"/>
      <c r="C32" s="132"/>
      <c r="D32" s="132"/>
      <c r="E32" s="132"/>
      <c r="F32" s="132"/>
      <c r="G32" s="132"/>
      <c r="H32" s="132"/>
      <c r="I32" s="132"/>
      <c r="J32" s="132"/>
      <c r="K32" s="132"/>
      <c r="L32" s="146"/>
      <c r="M32" s="146"/>
      <c r="N32" s="146"/>
      <c r="O32" s="146"/>
      <c r="P32" s="146"/>
      <c r="Q32" s="146"/>
      <c r="R32" s="146"/>
    </row>
    <row r="33" spans="1:18" ht="13.5" customHeight="1" x14ac:dyDescent="0.2">
      <c r="A33" s="157"/>
      <c r="B33" s="132"/>
      <c r="C33" s="132"/>
      <c r="D33" s="132"/>
      <c r="E33" s="132"/>
      <c r="F33" s="132"/>
      <c r="G33" s="132"/>
      <c r="H33" s="132"/>
      <c r="I33" s="132"/>
      <c r="J33" s="132"/>
      <c r="K33" s="132"/>
      <c r="L33" s="146"/>
      <c r="M33" s="146"/>
      <c r="N33" s="146"/>
      <c r="O33" s="146"/>
      <c r="P33" s="146"/>
      <c r="Q33" s="146"/>
      <c r="R33" s="146"/>
    </row>
    <row r="34" spans="1:18" ht="13.5" customHeight="1" x14ac:dyDescent="0.2">
      <c r="A34" s="157"/>
      <c r="B34" s="132"/>
      <c r="C34" s="132"/>
      <c r="D34" s="132"/>
      <c r="E34" s="132"/>
      <c r="F34" s="132"/>
      <c r="G34" s="132"/>
      <c r="H34" s="132"/>
      <c r="I34" s="132"/>
      <c r="J34" s="132"/>
      <c r="K34" s="132"/>
      <c r="L34" s="146"/>
      <c r="M34" s="146"/>
      <c r="N34" s="146"/>
      <c r="O34" s="146"/>
      <c r="P34" s="146"/>
      <c r="Q34" s="146"/>
      <c r="R34" s="146"/>
    </row>
    <row r="35" spans="1:18" ht="28.5" customHeight="1" x14ac:dyDescent="0.2">
      <c r="A35" s="157"/>
      <c r="B35" s="132"/>
      <c r="C35" s="132"/>
      <c r="D35" s="132"/>
      <c r="E35" s="132"/>
      <c r="F35" s="132"/>
      <c r="G35" s="132"/>
      <c r="H35" s="132"/>
      <c r="I35" s="132"/>
      <c r="J35" s="132"/>
      <c r="K35" s="132"/>
      <c r="L35" s="146"/>
      <c r="M35" s="146"/>
      <c r="N35" s="146"/>
      <c r="O35" s="146"/>
      <c r="P35" s="146"/>
      <c r="Q35" s="146"/>
      <c r="R35" s="146"/>
    </row>
    <row r="36" spans="1:18" ht="22.5" customHeight="1" x14ac:dyDescent="0.2">
      <c r="A36" s="118"/>
      <c r="B36" s="116"/>
      <c r="C36" s="116"/>
      <c r="D36" s="116"/>
      <c r="E36" s="116"/>
      <c r="F36" s="116"/>
      <c r="G36" s="116"/>
      <c r="H36" s="116"/>
      <c r="I36" s="116"/>
      <c r="J36" s="116"/>
      <c r="K36" s="116"/>
      <c r="L36" s="117"/>
      <c r="M36" s="117"/>
      <c r="N36" s="117"/>
      <c r="O36" s="117"/>
      <c r="P36" s="117"/>
      <c r="Q36" s="117"/>
      <c r="R36" s="117"/>
    </row>
    <row r="37" spans="1:18" ht="22.5" customHeight="1" x14ac:dyDescent="0.2">
      <c r="A37" s="118"/>
      <c r="B37" s="116"/>
      <c r="C37" s="116"/>
      <c r="D37" s="116"/>
      <c r="E37" s="116"/>
      <c r="F37" s="116"/>
      <c r="G37" s="116"/>
      <c r="H37" s="116"/>
      <c r="I37" s="116"/>
      <c r="J37" s="116"/>
      <c r="K37" s="116"/>
      <c r="L37" s="117"/>
      <c r="M37" s="117"/>
      <c r="N37" s="117"/>
      <c r="O37" s="117"/>
      <c r="P37" s="117"/>
      <c r="Q37" s="117"/>
      <c r="R37" s="117"/>
    </row>
    <row r="38" spans="1:18" ht="22.5" customHeight="1" x14ac:dyDescent="0.2">
      <c r="A38" s="118"/>
      <c r="B38" s="116"/>
      <c r="C38" s="116"/>
      <c r="D38" s="116"/>
      <c r="E38" s="116"/>
      <c r="F38" s="116"/>
      <c r="G38" s="116"/>
      <c r="H38" s="116"/>
      <c r="I38" s="116"/>
      <c r="J38" s="116"/>
      <c r="K38" s="116"/>
      <c r="L38" s="117"/>
      <c r="M38" s="117"/>
      <c r="N38" s="117"/>
      <c r="O38" s="117"/>
      <c r="P38" s="117"/>
      <c r="Q38" s="117"/>
      <c r="R38" s="117"/>
    </row>
    <row r="39" spans="1:18" s="101" customFormat="1" ht="20.100000000000001" customHeight="1" x14ac:dyDescent="0.2">
      <c r="A39" s="129" t="s">
        <v>119</v>
      </c>
      <c r="B39" s="130"/>
      <c r="C39" s="130"/>
      <c r="D39" s="130"/>
      <c r="E39" s="130"/>
      <c r="F39" s="130"/>
      <c r="G39" s="130"/>
      <c r="H39" s="130"/>
      <c r="I39" s="130"/>
      <c r="J39" s="130"/>
      <c r="K39" s="131"/>
      <c r="L39" s="156" t="s">
        <v>165</v>
      </c>
      <c r="M39" s="156"/>
      <c r="N39" s="156"/>
      <c r="O39" s="156"/>
      <c r="P39" s="156"/>
      <c r="Q39" s="156"/>
      <c r="R39" s="156"/>
    </row>
    <row r="40" spans="1:18" ht="16.5" customHeight="1" x14ac:dyDescent="0.2">
      <c r="A40" s="157" t="s">
        <v>41</v>
      </c>
      <c r="B40" s="133" t="s">
        <v>47</v>
      </c>
      <c r="C40" s="134"/>
      <c r="D40" s="134"/>
      <c r="E40" s="134"/>
      <c r="F40" s="134"/>
      <c r="G40" s="134"/>
      <c r="H40" s="134"/>
      <c r="I40" s="134"/>
      <c r="J40" s="134"/>
      <c r="K40" s="135"/>
      <c r="L40" s="147" t="s">
        <v>149</v>
      </c>
      <c r="M40" s="148"/>
      <c r="N40" s="148"/>
      <c r="O40" s="148"/>
      <c r="P40" s="148"/>
      <c r="Q40" s="148"/>
      <c r="R40" s="149"/>
    </row>
    <row r="41" spans="1:18" ht="16.5" customHeight="1" x14ac:dyDescent="0.2">
      <c r="A41" s="157"/>
      <c r="B41" s="136"/>
      <c r="C41" s="137"/>
      <c r="D41" s="137"/>
      <c r="E41" s="137"/>
      <c r="F41" s="137"/>
      <c r="G41" s="137"/>
      <c r="H41" s="137"/>
      <c r="I41" s="137"/>
      <c r="J41" s="137"/>
      <c r="K41" s="138"/>
      <c r="L41" s="150"/>
      <c r="M41" s="151"/>
      <c r="N41" s="151"/>
      <c r="O41" s="151"/>
      <c r="P41" s="151"/>
      <c r="Q41" s="151"/>
      <c r="R41" s="152"/>
    </row>
    <row r="42" spans="1:18" ht="16.5" customHeight="1" x14ac:dyDescent="0.2">
      <c r="A42" s="157"/>
      <c r="B42" s="136"/>
      <c r="C42" s="137"/>
      <c r="D42" s="137"/>
      <c r="E42" s="137"/>
      <c r="F42" s="137"/>
      <c r="G42" s="137"/>
      <c r="H42" s="137"/>
      <c r="I42" s="137"/>
      <c r="J42" s="137"/>
      <c r="K42" s="138"/>
      <c r="L42" s="150"/>
      <c r="M42" s="151"/>
      <c r="N42" s="151"/>
      <c r="O42" s="151"/>
      <c r="P42" s="151"/>
      <c r="Q42" s="151"/>
      <c r="R42" s="152"/>
    </row>
    <row r="43" spans="1:18" ht="56.25" customHeight="1" x14ac:dyDescent="0.2">
      <c r="A43" s="157"/>
      <c r="B43" s="136"/>
      <c r="C43" s="137"/>
      <c r="D43" s="137"/>
      <c r="E43" s="137"/>
      <c r="F43" s="137"/>
      <c r="G43" s="137"/>
      <c r="H43" s="137"/>
      <c r="I43" s="137"/>
      <c r="J43" s="137"/>
      <c r="K43" s="138"/>
      <c r="L43" s="150"/>
      <c r="M43" s="151"/>
      <c r="N43" s="151"/>
      <c r="O43" s="151"/>
      <c r="P43" s="151"/>
      <c r="Q43" s="151"/>
      <c r="R43" s="152"/>
    </row>
    <row r="44" spans="1:18" ht="12.75" customHeight="1" x14ac:dyDescent="0.2">
      <c r="A44" s="157" t="s">
        <v>42</v>
      </c>
      <c r="B44" s="133" t="s">
        <v>118</v>
      </c>
      <c r="C44" s="134"/>
      <c r="D44" s="134"/>
      <c r="E44" s="134"/>
      <c r="F44" s="134"/>
      <c r="G44" s="134"/>
      <c r="H44" s="134"/>
      <c r="I44" s="134"/>
      <c r="J44" s="134"/>
      <c r="K44" s="135"/>
      <c r="L44" s="147" t="s">
        <v>124</v>
      </c>
      <c r="M44" s="148"/>
      <c r="N44" s="148"/>
      <c r="O44" s="148"/>
      <c r="P44" s="148"/>
      <c r="Q44" s="148"/>
      <c r="R44" s="149"/>
    </row>
    <row r="45" spans="1:18" ht="12.75" customHeight="1" x14ac:dyDescent="0.2">
      <c r="A45" s="157"/>
      <c r="B45" s="136"/>
      <c r="C45" s="137"/>
      <c r="D45" s="137"/>
      <c r="E45" s="137"/>
      <c r="F45" s="137"/>
      <c r="G45" s="137"/>
      <c r="H45" s="137"/>
      <c r="I45" s="137"/>
      <c r="J45" s="137"/>
      <c r="K45" s="138"/>
      <c r="L45" s="150"/>
      <c r="M45" s="151"/>
      <c r="N45" s="151"/>
      <c r="O45" s="151"/>
      <c r="P45" s="151"/>
      <c r="Q45" s="151"/>
      <c r="R45" s="152"/>
    </row>
    <row r="46" spans="1:18" ht="12.75" customHeight="1" x14ac:dyDescent="0.2">
      <c r="A46" s="157"/>
      <c r="B46" s="136"/>
      <c r="C46" s="137"/>
      <c r="D46" s="137"/>
      <c r="E46" s="137"/>
      <c r="F46" s="137"/>
      <c r="G46" s="137"/>
      <c r="H46" s="137"/>
      <c r="I46" s="137"/>
      <c r="J46" s="137"/>
      <c r="K46" s="138"/>
      <c r="L46" s="150"/>
      <c r="M46" s="151"/>
      <c r="N46" s="151"/>
      <c r="O46" s="151"/>
      <c r="P46" s="151"/>
      <c r="Q46" s="151"/>
      <c r="R46" s="152"/>
    </row>
    <row r="47" spans="1:18" ht="20.25" customHeight="1" x14ac:dyDescent="0.2">
      <c r="A47" s="157"/>
      <c r="B47" s="139"/>
      <c r="C47" s="140"/>
      <c r="D47" s="140"/>
      <c r="E47" s="140"/>
      <c r="F47" s="140"/>
      <c r="G47" s="140"/>
      <c r="H47" s="140"/>
      <c r="I47" s="140"/>
      <c r="J47" s="140"/>
      <c r="K47" s="141"/>
      <c r="L47" s="153"/>
      <c r="M47" s="154"/>
      <c r="N47" s="154"/>
      <c r="O47" s="154"/>
      <c r="P47" s="154"/>
      <c r="Q47" s="154"/>
      <c r="R47" s="155"/>
    </row>
    <row r="48" spans="1:18" ht="96" customHeight="1" x14ac:dyDescent="0.2">
      <c r="A48" s="104" t="s">
        <v>123</v>
      </c>
      <c r="B48" s="142" t="s">
        <v>122</v>
      </c>
      <c r="C48" s="143"/>
      <c r="D48" s="143"/>
      <c r="E48" s="143"/>
      <c r="F48" s="143"/>
      <c r="G48" s="143"/>
      <c r="H48" s="143"/>
      <c r="I48" s="143"/>
      <c r="J48" s="143"/>
      <c r="K48" s="144"/>
      <c r="L48" s="126" t="s">
        <v>125</v>
      </c>
      <c r="M48" s="127"/>
      <c r="N48" s="127"/>
      <c r="O48" s="127"/>
      <c r="P48" s="127"/>
      <c r="Q48" s="127"/>
      <c r="R48" s="128"/>
    </row>
  </sheetData>
  <sheetProtection algorithmName="SHA-512" hashValue="TYmLKtN99wA3ATdfyDVDn8iSPA/KK8qxIzbD4uEkVOursqMt/Q4sZomuxe/CQeufajEC1zwMMWcZ7fyZ72zRCw==" saltValue="ZC/XBSfydp+WqF7slz560w==" spinCount="100000" sheet="1" objects="1" scenarios="1"/>
  <mergeCells count="58">
    <mergeCell ref="A4:A5"/>
    <mergeCell ref="B4:B5"/>
    <mergeCell ref="C4:C5"/>
    <mergeCell ref="D4:D5"/>
    <mergeCell ref="A6:A7"/>
    <mergeCell ref="B6:B7"/>
    <mergeCell ref="C6:C7"/>
    <mergeCell ref="D6:D7"/>
    <mergeCell ref="A31:A35"/>
    <mergeCell ref="C12:C13"/>
    <mergeCell ref="A14:A15"/>
    <mergeCell ref="C16:C17"/>
    <mergeCell ref="A39:K39"/>
    <mergeCell ref="D16:D17"/>
    <mergeCell ref="A16:A17"/>
    <mergeCell ref="D12:D13"/>
    <mergeCell ref="A12:A13"/>
    <mergeCell ref="B16:B17"/>
    <mergeCell ref="B12:B13"/>
    <mergeCell ref="A27:A28"/>
    <mergeCell ref="E4:E5"/>
    <mergeCell ref="F4:J4"/>
    <mergeCell ref="K4:K5"/>
    <mergeCell ref="A3:K3"/>
    <mergeCell ref="A18:D19"/>
    <mergeCell ref="B14:B15"/>
    <mergeCell ref="C14:C15"/>
    <mergeCell ref="D14:D15"/>
    <mergeCell ref="D8:D9"/>
    <mergeCell ref="A10:A11"/>
    <mergeCell ref="B10:B11"/>
    <mergeCell ref="C10:C11"/>
    <mergeCell ref="D10:D11"/>
    <mergeCell ref="A8:A9"/>
    <mergeCell ref="B8:B9"/>
    <mergeCell ref="C8:C9"/>
    <mergeCell ref="R4:R5"/>
    <mergeCell ref="L3:R3"/>
    <mergeCell ref="L4:L5"/>
    <mergeCell ref="L26:R26"/>
    <mergeCell ref="L27:R28"/>
    <mergeCell ref="M4:Q4"/>
    <mergeCell ref="L48:R48"/>
    <mergeCell ref="A26:K26"/>
    <mergeCell ref="B27:K28"/>
    <mergeCell ref="B29:K30"/>
    <mergeCell ref="B31:K35"/>
    <mergeCell ref="B40:K43"/>
    <mergeCell ref="B44:K47"/>
    <mergeCell ref="B48:K48"/>
    <mergeCell ref="L29:R30"/>
    <mergeCell ref="L31:R35"/>
    <mergeCell ref="L40:R43"/>
    <mergeCell ref="L44:R47"/>
    <mergeCell ref="L39:R39"/>
    <mergeCell ref="A44:A47"/>
    <mergeCell ref="A29:A30"/>
    <mergeCell ref="A40:A43"/>
  </mergeCells>
  <phoneticPr fontId="1" type="noConversion"/>
  <pageMargins left="0.39370078740157483" right="0.19685039370078741" top="0.59055118110236227" bottom="0.19685039370078741" header="0.31496062992125984" footer="0.31496062992125984"/>
  <pageSetup paperSize="9" scale="69" orientation="landscape" r:id="rId1"/>
  <headerFooter alignWithMargins="0">
    <oddHeader>&amp;CKOMUNALAC POŽEGA d.o.o. - IZVRŠENJE PLANA INVESTICIJA I INVESTICIJSKOG ODRŽAVANJA ZA 2023.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topLeftCell="A22" zoomScaleNormal="100" workbookViewId="0">
      <selection activeCell="M36" sqref="A36:XFD36"/>
    </sheetView>
  </sheetViews>
  <sheetFormatPr defaultRowHeight="12.75" x14ac:dyDescent="0.2"/>
  <cols>
    <col min="1" max="1" width="5.28515625" style="5" customWidth="1"/>
    <col min="2" max="2" width="29.7109375" style="5" customWidth="1"/>
    <col min="3" max="3" width="34.7109375" style="5" customWidth="1"/>
    <col min="4" max="4" width="11.7109375" style="18" customWidth="1"/>
    <col min="5" max="5" width="5.7109375" style="2" customWidth="1"/>
    <col min="6" max="7" width="15.7109375" style="2" customWidth="1"/>
    <col min="8" max="8" width="18.7109375" style="2" customWidth="1"/>
    <col min="9" max="9" width="5.7109375" style="2" customWidth="1"/>
    <col min="10" max="11" width="15.7109375" style="2" customWidth="1"/>
    <col min="12" max="12" width="18.7109375" style="2" customWidth="1"/>
    <col min="13" max="16384" width="9.140625" style="2"/>
  </cols>
  <sheetData>
    <row r="1" spans="1:12" s="15" customFormat="1" ht="20.100000000000001" customHeight="1" x14ac:dyDescent="0.2">
      <c r="A1" s="13" t="s">
        <v>8</v>
      </c>
      <c r="B1" s="14" t="s">
        <v>5</v>
      </c>
      <c r="C1" s="14"/>
      <c r="D1" s="17"/>
    </row>
    <row r="2" spans="1:12" s="3" customFormat="1" ht="9.9499999999999993" customHeight="1" x14ac:dyDescent="0.2">
      <c r="A2" s="11"/>
      <c r="B2" s="12"/>
      <c r="C2" s="12"/>
      <c r="D2" s="18"/>
    </row>
    <row r="3" spans="1:12" s="3" customFormat="1" ht="20.100000000000001" customHeight="1" x14ac:dyDescent="0.2">
      <c r="A3" s="129" t="s">
        <v>121</v>
      </c>
      <c r="B3" s="130"/>
      <c r="C3" s="130"/>
      <c r="D3" s="130"/>
      <c r="E3" s="130"/>
      <c r="F3" s="130"/>
      <c r="G3" s="130"/>
      <c r="H3" s="131"/>
      <c r="I3" s="160" t="s">
        <v>165</v>
      </c>
      <c r="J3" s="161"/>
      <c r="K3" s="161"/>
      <c r="L3" s="162"/>
    </row>
    <row r="4" spans="1:12" s="3" customFormat="1" ht="24.95" customHeight="1" x14ac:dyDescent="0.2">
      <c r="A4" s="205" t="s">
        <v>14</v>
      </c>
      <c r="B4" s="207" t="s">
        <v>16</v>
      </c>
      <c r="C4" s="202" t="s">
        <v>18</v>
      </c>
      <c r="D4" s="197" t="s">
        <v>17</v>
      </c>
      <c r="E4" s="163" t="s">
        <v>75</v>
      </c>
      <c r="F4" s="202" t="s">
        <v>20</v>
      </c>
      <c r="G4" s="203"/>
      <c r="H4" s="158" t="s">
        <v>83</v>
      </c>
      <c r="I4" s="163" t="s">
        <v>75</v>
      </c>
      <c r="J4" s="202" t="s">
        <v>20</v>
      </c>
      <c r="K4" s="203"/>
      <c r="L4" s="158" t="s">
        <v>83</v>
      </c>
    </row>
    <row r="5" spans="1:12" s="3" customFormat="1" ht="24.95" customHeight="1" x14ac:dyDescent="0.2">
      <c r="A5" s="206"/>
      <c r="B5" s="208"/>
      <c r="C5" s="209"/>
      <c r="D5" s="210"/>
      <c r="E5" s="201"/>
      <c r="F5" s="64" t="s">
        <v>84</v>
      </c>
      <c r="G5" s="65" t="s">
        <v>81</v>
      </c>
      <c r="H5" s="204"/>
      <c r="I5" s="201"/>
      <c r="J5" s="64" t="s">
        <v>84</v>
      </c>
      <c r="K5" s="65" t="s">
        <v>81</v>
      </c>
      <c r="L5" s="204"/>
    </row>
    <row r="6" spans="1:12" s="3" customFormat="1" ht="32.25" customHeight="1" x14ac:dyDescent="0.2">
      <c r="A6" s="187" t="s">
        <v>7</v>
      </c>
      <c r="B6" s="171" t="s">
        <v>60</v>
      </c>
      <c r="C6" s="173" t="s">
        <v>129</v>
      </c>
      <c r="D6" s="175" t="s">
        <v>34</v>
      </c>
      <c r="E6" s="40" t="s">
        <v>76</v>
      </c>
      <c r="F6" s="21">
        <v>49000</v>
      </c>
      <c r="G6" s="25" t="s">
        <v>25</v>
      </c>
      <c r="H6" s="31">
        <f t="shared" ref="H6:H13" si="0">SUM(F6:G6)</f>
        <v>49000</v>
      </c>
      <c r="I6" s="40" t="s">
        <v>76</v>
      </c>
      <c r="J6" s="21">
        <f>J7*7.5345</f>
        <v>48155.551230000005</v>
      </c>
      <c r="K6" s="25" t="s">
        <v>25</v>
      </c>
      <c r="L6" s="31">
        <f t="shared" ref="L6:L13" si="1">SUM(J6:K6)</f>
        <v>48155.551230000005</v>
      </c>
    </row>
    <row r="7" spans="1:12" s="3" customFormat="1" ht="32.25" customHeight="1" x14ac:dyDescent="0.2">
      <c r="A7" s="188"/>
      <c r="B7" s="172"/>
      <c r="C7" s="174"/>
      <c r="D7" s="176"/>
      <c r="E7" s="66" t="s">
        <v>77</v>
      </c>
      <c r="F7" s="22">
        <f>F6/7.5345</f>
        <v>6503.4176123166762</v>
      </c>
      <c r="G7" s="27" t="s">
        <v>25</v>
      </c>
      <c r="H7" s="32">
        <f t="shared" si="0"/>
        <v>6503.4176123166762</v>
      </c>
      <c r="I7" s="66" t="s">
        <v>77</v>
      </c>
      <c r="J7" s="22">
        <v>6391.34</v>
      </c>
      <c r="K7" s="27" t="s">
        <v>25</v>
      </c>
      <c r="L7" s="32">
        <f t="shared" si="1"/>
        <v>6391.34</v>
      </c>
    </row>
    <row r="8" spans="1:12" s="3" customFormat="1" ht="33" customHeight="1" x14ac:dyDescent="0.2">
      <c r="A8" s="187" t="s">
        <v>8</v>
      </c>
      <c r="B8" s="171" t="s">
        <v>61</v>
      </c>
      <c r="C8" s="173" t="s">
        <v>110</v>
      </c>
      <c r="D8" s="175" t="s">
        <v>34</v>
      </c>
      <c r="E8" s="40" t="s">
        <v>76</v>
      </c>
      <c r="F8" s="21">
        <v>49000</v>
      </c>
      <c r="G8" s="25" t="s">
        <v>25</v>
      </c>
      <c r="H8" s="31">
        <f t="shared" si="0"/>
        <v>49000</v>
      </c>
      <c r="I8" s="40" t="s">
        <v>76</v>
      </c>
      <c r="J8" s="21">
        <f>J9*7.5345</f>
        <v>48105.823530000001</v>
      </c>
      <c r="K8" s="25" t="s">
        <v>25</v>
      </c>
      <c r="L8" s="31">
        <f t="shared" si="1"/>
        <v>48105.823530000001</v>
      </c>
    </row>
    <row r="9" spans="1:12" s="3" customFormat="1" ht="33" customHeight="1" x14ac:dyDescent="0.2">
      <c r="A9" s="188"/>
      <c r="B9" s="172"/>
      <c r="C9" s="174"/>
      <c r="D9" s="176"/>
      <c r="E9" s="66" t="s">
        <v>77</v>
      </c>
      <c r="F9" s="22">
        <f>F8/7.5345</f>
        <v>6503.4176123166762</v>
      </c>
      <c r="G9" s="27" t="s">
        <v>25</v>
      </c>
      <c r="H9" s="32">
        <f t="shared" si="0"/>
        <v>6503.4176123166762</v>
      </c>
      <c r="I9" s="66" t="s">
        <v>77</v>
      </c>
      <c r="J9" s="22">
        <v>6384.74</v>
      </c>
      <c r="K9" s="27" t="s">
        <v>25</v>
      </c>
      <c r="L9" s="32">
        <f t="shared" si="1"/>
        <v>6384.74</v>
      </c>
    </row>
    <row r="10" spans="1:12" s="3" customFormat="1" ht="23.1" customHeight="1" x14ac:dyDescent="0.2">
      <c r="A10" s="178" t="s">
        <v>0</v>
      </c>
      <c r="B10" s="171" t="s">
        <v>62</v>
      </c>
      <c r="C10" s="173" t="s">
        <v>33</v>
      </c>
      <c r="D10" s="175" t="s">
        <v>34</v>
      </c>
      <c r="E10" s="40" t="s">
        <v>76</v>
      </c>
      <c r="F10" s="67">
        <v>4800</v>
      </c>
      <c r="G10" s="25" t="s">
        <v>25</v>
      </c>
      <c r="H10" s="31">
        <f t="shared" si="0"/>
        <v>4800</v>
      </c>
      <c r="I10" s="40" t="s">
        <v>76</v>
      </c>
      <c r="J10" s="67">
        <f>J11*7.5345</f>
        <v>4769.4891900000002</v>
      </c>
      <c r="K10" s="25" t="s">
        <v>25</v>
      </c>
      <c r="L10" s="31">
        <f t="shared" si="1"/>
        <v>4769.4891900000002</v>
      </c>
    </row>
    <row r="11" spans="1:12" s="3" customFormat="1" ht="23.1" customHeight="1" x14ac:dyDescent="0.2">
      <c r="A11" s="179"/>
      <c r="B11" s="172"/>
      <c r="C11" s="174"/>
      <c r="D11" s="176"/>
      <c r="E11" s="66" t="s">
        <v>77</v>
      </c>
      <c r="F11" s="22">
        <f>F10/7.5345</f>
        <v>637.06948039020506</v>
      </c>
      <c r="G11" s="27" t="s">
        <v>25</v>
      </c>
      <c r="H11" s="32">
        <f t="shared" si="0"/>
        <v>637.06948039020506</v>
      </c>
      <c r="I11" s="66" t="s">
        <v>77</v>
      </c>
      <c r="J11" s="22">
        <v>633.02</v>
      </c>
      <c r="K11" s="27" t="s">
        <v>25</v>
      </c>
      <c r="L11" s="32">
        <f t="shared" si="1"/>
        <v>633.02</v>
      </c>
    </row>
    <row r="12" spans="1:12" s="3" customFormat="1" ht="23.1" customHeight="1" x14ac:dyDescent="0.2">
      <c r="A12" s="178" t="s">
        <v>1</v>
      </c>
      <c r="B12" s="171" t="s">
        <v>63</v>
      </c>
      <c r="C12" s="173" t="s">
        <v>128</v>
      </c>
      <c r="D12" s="175" t="s">
        <v>34</v>
      </c>
      <c r="E12" s="40" t="s">
        <v>76</v>
      </c>
      <c r="F12" s="67">
        <v>205400</v>
      </c>
      <c r="G12" s="25" t="s">
        <v>25</v>
      </c>
      <c r="H12" s="31">
        <f t="shared" si="0"/>
        <v>205400</v>
      </c>
      <c r="I12" s="40" t="s">
        <v>76</v>
      </c>
      <c r="J12" s="67">
        <f>J13*7.5345</f>
        <v>205359.87993</v>
      </c>
      <c r="K12" s="25" t="s">
        <v>25</v>
      </c>
      <c r="L12" s="31">
        <f t="shared" si="1"/>
        <v>205359.87993</v>
      </c>
    </row>
    <row r="13" spans="1:12" s="3" customFormat="1" ht="23.1" customHeight="1" x14ac:dyDescent="0.2">
      <c r="A13" s="179"/>
      <c r="B13" s="172"/>
      <c r="C13" s="174"/>
      <c r="D13" s="176"/>
      <c r="E13" s="66" t="s">
        <v>77</v>
      </c>
      <c r="F13" s="22">
        <f>F12/7.5345</f>
        <v>27261.26484836419</v>
      </c>
      <c r="G13" s="27" t="s">
        <v>25</v>
      </c>
      <c r="H13" s="32">
        <f t="shared" si="0"/>
        <v>27261.26484836419</v>
      </c>
      <c r="I13" s="66" t="s">
        <v>77</v>
      </c>
      <c r="J13" s="22">
        <v>27255.94</v>
      </c>
      <c r="K13" s="27" t="s">
        <v>25</v>
      </c>
      <c r="L13" s="32">
        <f t="shared" si="1"/>
        <v>27255.94</v>
      </c>
    </row>
    <row r="14" spans="1:12" s="3" customFormat="1" ht="21" customHeight="1" x14ac:dyDescent="0.2">
      <c r="A14" s="178" t="s">
        <v>2</v>
      </c>
      <c r="B14" s="171" t="s">
        <v>64</v>
      </c>
      <c r="C14" s="173" t="s">
        <v>37</v>
      </c>
      <c r="D14" s="175" t="s">
        <v>34</v>
      </c>
      <c r="E14" s="40" t="s">
        <v>76</v>
      </c>
      <c r="F14" s="67">
        <v>4000</v>
      </c>
      <c r="G14" s="25" t="s">
        <v>25</v>
      </c>
      <c r="H14" s="31">
        <f t="shared" ref="H14:H21" si="2">SUM(F14:G14)</f>
        <v>4000</v>
      </c>
      <c r="I14" s="40" t="s">
        <v>76</v>
      </c>
      <c r="J14" s="67">
        <f>J15*7.5345</f>
        <v>3940.6941900000002</v>
      </c>
      <c r="K14" s="25" t="s">
        <v>25</v>
      </c>
      <c r="L14" s="31">
        <f t="shared" ref="L14:L21" si="3">SUM(J14:K14)</f>
        <v>3940.6941900000002</v>
      </c>
    </row>
    <row r="15" spans="1:12" s="3" customFormat="1" ht="21" customHeight="1" x14ac:dyDescent="0.2">
      <c r="A15" s="179"/>
      <c r="B15" s="172"/>
      <c r="C15" s="174"/>
      <c r="D15" s="176"/>
      <c r="E15" s="66" t="s">
        <v>77</v>
      </c>
      <c r="F15" s="22">
        <f>F14/7.5345</f>
        <v>530.89123365850423</v>
      </c>
      <c r="G15" s="27" t="s">
        <v>25</v>
      </c>
      <c r="H15" s="32">
        <f t="shared" si="2"/>
        <v>530.89123365850423</v>
      </c>
      <c r="I15" s="66" t="s">
        <v>77</v>
      </c>
      <c r="J15" s="22">
        <v>523.02</v>
      </c>
      <c r="K15" s="27" t="s">
        <v>25</v>
      </c>
      <c r="L15" s="32">
        <f t="shared" si="3"/>
        <v>523.02</v>
      </c>
    </row>
    <row r="16" spans="1:12" s="3" customFormat="1" ht="21" customHeight="1" x14ac:dyDescent="0.2">
      <c r="A16" s="178" t="s">
        <v>3</v>
      </c>
      <c r="B16" s="171" t="s">
        <v>65</v>
      </c>
      <c r="C16" s="173" t="s">
        <v>35</v>
      </c>
      <c r="D16" s="175" t="s">
        <v>34</v>
      </c>
      <c r="E16" s="40" t="s">
        <v>76</v>
      </c>
      <c r="F16" s="21">
        <v>17100</v>
      </c>
      <c r="G16" s="25" t="s">
        <v>25</v>
      </c>
      <c r="H16" s="31">
        <f t="shared" si="2"/>
        <v>17100</v>
      </c>
      <c r="I16" s="40" t="s">
        <v>76</v>
      </c>
      <c r="J16" s="21">
        <f>J17*7.5345</f>
        <v>17018.928600000003</v>
      </c>
      <c r="K16" s="25" t="s">
        <v>25</v>
      </c>
      <c r="L16" s="31">
        <f t="shared" si="3"/>
        <v>17018.928600000003</v>
      </c>
    </row>
    <row r="17" spans="1:12" s="3" customFormat="1" ht="21" customHeight="1" x14ac:dyDescent="0.2">
      <c r="A17" s="179"/>
      <c r="B17" s="172"/>
      <c r="C17" s="174"/>
      <c r="D17" s="176"/>
      <c r="E17" s="66" t="s">
        <v>77</v>
      </c>
      <c r="F17" s="22">
        <f>F16/7.5345</f>
        <v>2269.5600238901052</v>
      </c>
      <c r="G17" s="27" t="s">
        <v>25</v>
      </c>
      <c r="H17" s="32">
        <f t="shared" si="2"/>
        <v>2269.5600238901052</v>
      </c>
      <c r="I17" s="66" t="s">
        <v>77</v>
      </c>
      <c r="J17" s="22">
        <v>2258.8000000000002</v>
      </c>
      <c r="K17" s="27" t="s">
        <v>25</v>
      </c>
      <c r="L17" s="32">
        <f t="shared" si="3"/>
        <v>2258.8000000000002</v>
      </c>
    </row>
    <row r="18" spans="1:12" s="3" customFormat="1" ht="21" customHeight="1" x14ac:dyDescent="0.2">
      <c r="A18" s="178" t="s">
        <v>12</v>
      </c>
      <c r="B18" s="171" t="s">
        <v>66</v>
      </c>
      <c r="C18" s="173" t="s">
        <v>36</v>
      </c>
      <c r="D18" s="175" t="s">
        <v>34</v>
      </c>
      <c r="E18" s="40" t="s">
        <v>76</v>
      </c>
      <c r="F18" s="21">
        <v>11800</v>
      </c>
      <c r="G18" s="25" t="s">
        <v>25</v>
      </c>
      <c r="H18" s="31">
        <f t="shared" si="2"/>
        <v>11800</v>
      </c>
      <c r="I18" s="40" t="s">
        <v>76</v>
      </c>
      <c r="J18" s="21">
        <f>J19*7.5345</f>
        <v>11726.99718</v>
      </c>
      <c r="K18" s="25" t="s">
        <v>25</v>
      </c>
      <c r="L18" s="31">
        <f t="shared" si="3"/>
        <v>11726.99718</v>
      </c>
    </row>
    <row r="19" spans="1:12" s="3" customFormat="1" ht="21" customHeight="1" x14ac:dyDescent="0.2">
      <c r="A19" s="179"/>
      <c r="B19" s="172"/>
      <c r="C19" s="174"/>
      <c r="D19" s="176"/>
      <c r="E19" s="66" t="s">
        <v>77</v>
      </c>
      <c r="F19" s="22">
        <f>F18/7.5345</f>
        <v>1566.1291392925873</v>
      </c>
      <c r="G19" s="27" t="s">
        <v>25</v>
      </c>
      <c r="H19" s="32">
        <f t="shared" si="2"/>
        <v>1566.1291392925873</v>
      </c>
      <c r="I19" s="66" t="s">
        <v>77</v>
      </c>
      <c r="J19" s="22">
        <v>1556.44</v>
      </c>
      <c r="K19" s="27" t="s">
        <v>25</v>
      </c>
      <c r="L19" s="32">
        <f t="shared" si="3"/>
        <v>1556.44</v>
      </c>
    </row>
    <row r="20" spans="1:12" s="3" customFormat="1" ht="18" customHeight="1" x14ac:dyDescent="0.2">
      <c r="A20" s="167" t="s">
        <v>100</v>
      </c>
      <c r="B20" s="168"/>
      <c r="C20" s="168"/>
      <c r="D20" s="168"/>
      <c r="E20" s="103" t="s">
        <v>76</v>
      </c>
      <c r="F20" s="56">
        <f>F6+F8+F10+F12+F14+F16+F18</f>
        <v>341100</v>
      </c>
      <c r="G20" s="72" t="s">
        <v>25</v>
      </c>
      <c r="H20" s="68">
        <f t="shared" si="2"/>
        <v>341100</v>
      </c>
      <c r="I20" s="103" t="s">
        <v>76</v>
      </c>
      <c r="J20" s="56">
        <f>J6+J8+J10+J12+J14+J16+J18</f>
        <v>339077.36384999997</v>
      </c>
      <c r="K20" s="72" t="s">
        <v>25</v>
      </c>
      <c r="L20" s="68">
        <f t="shared" si="3"/>
        <v>339077.36384999997</v>
      </c>
    </row>
    <row r="21" spans="1:12" s="3" customFormat="1" ht="18" customHeight="1" x14ac:dyDescent="0.2">
      <c r="A21" s="169"/>
      <c r="B21" s="170"/>
      <c r="C21" s="170"/>
      <c r="D21" s="170"/>
      <c r="E21" s="70" t="s">
        <v>77</v>
      </c>
      <c r="F21" s="58">
        <f>F20/7.5345</f>
        <v>45271.749950228943</v>
      </c>
      <c r="G21" s="102" t="s">
        <v>25</v>
      </c>
      <c r="H21" s="69">
        <f t="shared" si="2"/>
        <v>45271.749950228943</v>
      </c>
      <c r="I21" s="70" t="s">
        <v>77</v>
      </c>
      <c r="J21" s="58">
        <f>J20/7.5345</f>
        <v>45003.299999999996</v>
      </c>
      <c r="K21" s="102" t="s">
        <v>25</v>
      </c>
      <c r="L21" s="69">
        <f t="shared" si="3"/>
        <v>45003.299999999996</v>
      </c>
    </row>
    <row r="22" spans="1:12" ht="12.75" customHeight="1" x14ac:dyDescent="0.2"/>
    <row r="23" spans="1:12" ht="17.25" customHeight="1" x14ac:dyDescent="0.2">
      <c r="A23" s="29" t="s">
        <v>44</v>
      </c>
    </row>
    <row r="24" spans="1:12" ht="14.25" customHeight="1" x14ac:dyDescent="0.2">
      <c r="A24" s="30"/>
    </row>
    <row r="25" spans="1:12" ht="20.100000000000001" customHeight="1" x14ac:dyDescent="0.2">
      <c r="A25" s="129" t="s">
        <v>121</v>
      </c>
      <c r="B25" s="130"/>
      <c r="C25" s="130"/>
      <c r="D25" s="130"/>
      <c r="E25" s="130"/>
      <c r="F25" s="130"/>
      <c r="G25" s="130"/>
      <c r="H25" s="131"/>
      <c r="I25" s="156" t="s">
        <v>165</v>
      </c>
      <c r="J25" s="156"/>
      <c r="K25" s="156"/>
      <c r="L25" s="156"/>
    </row>
    <row r="26" spans="1:12" ht="12.75" customHeight="1" x14ac:dyDescent="0.2">
      <c r="A26" s="157" t="s">
        <v>38</v>
      </c>
      <c r="B26" s="133" t="s">
        <v>130</v>
      </c>
      <c r="C26" s="134"/>
      <c r="D26" s="134"/>
      <c r="E26" s="134"/>
      <c r="F26" s="134"/>
      <c r="G26" s="134"/>
      <c r="H26" s="135"/>
      <c r="I26" s="146" t="s">
        <v>111</v>
      </c>
      <c r="J26" s="146"/>
      <c r="K26" s="146"/>
      <c r="L26" s="146"/>
    </row>
    <row r="27" spans="1:12" ht="12.75" customHeight="1" x14ac:dyDescent="0.2">
      <c r="A27" s="157"/>
      <c r="B27" s="136"/>
      <c r="C27" s="137"/>
      <c r="D27" s="137"/>
      <c r="E27" s="137"/>
      <c r="F27" s="137"/>
      <c r="G27" s="137"/>
      <c r="H27" s="138"/>
      <c r="I27" s="146"/>
      <c r="J27" s="146"/>
      <c r="K27" s="146"/>
      <c r="L27" s="146"/>
    </row>
    <row r="28" spans="1:12" ht="12.75" customHeight="1" x14ac:dyDescent="0.2">
      <c r="A28" s="157"/>
      <c r="B28" s="136"/>
      <c r="C28" s="137"/>
      <c r="D28" s="137"/>
      <c r="E28" s="137"/>
      <c r="F28" s="137"/>
      <c r="G28" s="137"/>
      <c r="H28" s="138"/>
      <c r="I28" s="146"/>
      <c r="J28" s="146"/>
      <c r="K28" s="146"/>
      <c r="L28" s="146"/>
    </row>
    <row r="29" spans="1:12" x14ac:dyDescent="0.2">
      <c r="A29" s="157"/>
      <c r="B29" s="136"/>
      <c r="C29" s="137"/>
      <c r="D29" s="137"/>
      <c r="E29" s="137"/>
      <c r="F29" s="137"/>
      <c r="G29" s="137"/>
      <c r="H29" s="138"/>
      <c r="I29" s="146"/>
      <c r="J29" s="146"/>
      <c r="K29" s="146"/>
      <c r="L29" s="146"/>
    </row>
    <row r="30" spans="1:12" ht="16.5" customHeight="1" x14ac:dyDescent="0.2">
      <c r="A30" s="157"/>
      <c r="B30" s="136"/>
      <c r="C30" s="137"/>
      <c r="D30" s="137"/>
      <c r="E30" s="137"/>
      <c r="F30" s="137"/>
      <c r="G30" s="137"/>
      <c r="H30" s="138"/>
      <c r="I30" s="146"/>
      <c r="J30" s="146"/>
      <c r="K30" s="146"/>
      <c r="L30" s="146"/>
    </row>
    <row r="31" spans="1:12" ht="12.75" customHeight="1" x14ac:dyDescent="0.2">
      <c r="A31" s="157" t="s">
        <v>39</v>
      </c>
      <c r="B31" s="133" t="s">
        <v>131</v>
      </c>
      <c r="C31" s="134"/>
      <c r="D31" s="134"/>
      <c r="E31" s="134"/>
      <c r="F31" s="134"/>
      <c r="G31" s="134"/>
      <c r="H31" s="135"/>
      <c r="I31" s="146" t="s">
        <v>132</v>
      </c>
      <c r="J31" s="146"/>
      <c r="K31" s="146"/>
      <c r="L31" s="146"/>
    </row>
    <row r="32" spans="1:12" x14ac:dyDescent="0.2">
      <c r="A32" s="157"/>
      <c r="B32" s="136"/>
      <c r="C32" s="137"/>
      <c r="D32" s="137"/>
      <c r="E32" s="137"/>
      <c r="F32" s="137"/>
      <c r="G32" s="137"/>
      <c r="H32" s="138"/>
      <c r="I32" s="146"/>
      <c r="J32" s="146"/>
      <c r="K32" s="146"/>
      <c r="L32" s="146"/>
    </row>
    <row r="33" spans="1:12" x14ac:dyDescent="0.2">
      <c r="A33" s="157"/>
      <c r="B33" s="136"/>
      <c r="C33" s="137"/>
      <c r="D33" s="137"/>
      <c r="E33" s="137"/>
      <c r="F33" s="137"/>
      <c r="G33" s="137"/>
      <c r="H33" s="138"/>
      <c r="I33" s="146"/>
      <c r="J33" s="146"/>
      <c r="K33" s="146"/>
      <c r="L33" s="146"/>
    </row>
    <row r="34" spans="1:12" x14ac:dyDescent="0.2">
      <c r="A34" s="157"/>
      <c r="B34" s="136"/>
      <c r="C34" s="137"/>
      <c r="D34" s="137"/>
      <c r="E34" s="137"/>
      <c r="F34" s="137"/>
      <c r="G34" s="137"/>
      <c r="H34" s="138"/>
      <c r="I34" s="146"/>
      <c r="J34" s="146"/>
      <c r="K34" s="146"/>
      <c r="L34" s="146"/>
    </row>
    <row r="35" spans="1:12" ht="18" customHeight="1" x14ac:dyDescent="0.2">
      <c r="A35" s="157"/>
      <c r="B35" s="136"/>
      <c r="C35" s="137"/>
      <c r="D35" s="137"/>
      <c r="E35" s="137"/>
      <c r="F35" s="137"/>
      <c r="G35" s="137"/>
      <c r="H35" s="138"/>
      <c r="I35" s="146"/>
      <c r="J35" s="146"/>
      <c r="K35" s="146"/>
      <c r="L35" s="146"/>
    </row>
    <row r="36" spans="1:12" ht="12.75" customHeight="1" x14ac:dyDescent="0.2">
      <c r="A36" s="157" t="s">
        <v>40</v>
      </c>
      <c r="B36" s="147" t="s">
        <v>133</v>
      </c>
      <c r="C36" s="148"/>
      <c r="D36" s="148"/>
      <c r="E36" s="148"/>
      <c r="F36" s="148"/>
      <c r="G36" s="148"/>
      <c r="H36" s="149"/>
      <c r="I36" s="146" t="s">
        <v>134</v>
      </c>
      <c r="J36" s="215"/>
      <c r="K36" s="215"/>
      <c r="L36" s="215"/>
    </row>
    <row r="37" spans="1:12" x14ac:dyDescent="0.2">
      <c r="A37" s="157"/>
      <c r="B37" s="150"/>
      <c r="C37" s="151"/>
      <c r="D37" s="151"/>
      <c r="E37" s="151"/>
      <c r="F37" s="151"/>
      <c r="G37" s="151"/>
      <c r="H37" s="152"/>
      <c r="I37" s="215"/>
      <c r="J37" s="215"/>
      <c r="K37" s="215"/>
      <c r="L37" s="215"/>
    </row>
    <row r="38" spans="1:12" ht="16.5" customHeight="1" x14ac:dyDescent="0.2">
      <c r="A38" s="157"/>
      <c r="B38" s="153"/>
      <c r="C38" s="154"/>
      <c r="D38" s="154"/>
      <c r="E38" s="154"/>
      <c r="F38" s="154"/>
      <c r="G38" s="154"/>
      <c r="H38" s="155"/>
      <c r="I38" s="215"/>
      <c r="J38" s="215"/>
      <c r="K38" s="215"/>
      <c r="L38" s="215"/>
    </row>
    <row r="39" spans="1:12" x14ac:dyDescent="0.2">
      <c r="A39" s="118"/>
      <c r="B39" s="117"/>
      <c r="C39" s="117"/>
      <c r="D39" s="117"/>
      <c r="E39" s="117"/>
      <c r="F39" s="117"/>
      <c r="G39" s="117"/>
      <c r="H39" s="117"/>
      <c r="I39" s="119"/>
      <c r="J39" s="119"/>
      <c r="K39" s="119"/>
      <c r="L39" s="119"/>
    </row>
    <row r="40" spans="1:12" x14ac:dyDescent="0.2">
      <c r="A40" s="118"/>
      <c r="B40" s="117"/>
      <c r="C40" s="117"/>
      <c r="D40" s="117"/>
      <c r="E40" s="117"/>
      <c r="F40" s="117"/>
      <c r="G40" s="117"/>
      <c r="H40" s="117"/>
      <c r="I40" s="119"/>
      <c r="J40" s="119"/>
      <c r="K40" s="119"/>
      <c r="L40" s="119"/>
    </row>
    <row r="41" spans="1:12" ht="20.100000000000001" customHeight="1" x14ac:dyDescent="0.2">
      <c r="A41" s="129" t="s">
        <v>121</v>
      </c>
      <c r="B41" s="130"/>
      <c r="C41" s="130"/>
      <c r="D41" s="130"/>
      <c r="E41" s="130"/>
      <c r="F41" s="130"/>
      <c r="G41" s="130"/>
      <c r="H41" s="131"/>
      <c r="I41" s="156" t="s">
        <v>165</v>
      </c>
      <c r="J41" s="156"/>
      <c r="K41" s="156"/>
      <c r="L41" s="156"/>
    </row>
    <row r="42" spans="1:12" ht="12.75" customHeight="1" x14ac:dyDescent="0.2">
      <c r="A42" s="214" t="s">
        <v>41</v>
      </c>
      <c r="B42" s="136" t="s">
        <v>136</v>
      </c>
      <c r="C42" s="137"/>
      <c r="D42" s="137"/>
      <c r="E42" s="137"/>
      <c r="F42" s="137"/>
      <c r="G42" s="137"/>
      <c r="H42" s="138"/>
      <c r="I42" s="211" t="s">
        <v>135</v>
      </c>
      <c r="J42" s="211"/>
      <c r="K42" s="211"/>
      <c r="L42" s="211"/>
    </row>
    <row r="43" spans="1:12" x14ac:dyDescent="0.2">
      <c r="A43" s="157"/>
      <c r="B43" s="136"/>
      <c r="C43" s="137"/>
      <c r="D43" s="137"/>
      <c r="E43" s="137"/>
      <c r="F43" s="137"/>
      <c r="G43" s="137"/>
      <c r="H43" s="138"/>
      <c r="I43" s="146"/>
      <c r="J43" s="146"/>
      <c r="K43" s="146"/>
      <c r="L43" s="146"/>
    </row>
    <row r="44" spans="1:12" x14ac:dyDescent="0.2">
      <c r="A44" s="157"/>
      <c r="B44" s="136"/>
      <c r="C44" s="137"/>
      <c r="D44" s="137"/>
      <c r="E44" s="137"/>
      <c r="F44" s="137"/>
      <c r="G44" s="137"/>
      <c r="H44" s="138"/>
      <c r="I44" s="146"/>
      <c r="J44" s="146"/>
      <c r="K44" s="146"/>
      <c r="L44" s="146"/>
    </row>
    <row r="45" spans="1:12" x14ac:dyDescent="0.2">
      <c r="A45" s="157"/>
      <c r="B45" s="136"/>
      <c r="C45" s="137"/>
      <c r="D45" s="137"/>
      <c r="E45" s="137"/>
      <c r="F45" s="137"/>
      <c r="G45" s="137"/>
      <c r="H45" s="138"/>
      <c r="I45" s="146"/>
      <c r="J45" s="146"/>
      <c r="K45" s="146"/>
      <c r="L45" s="146"/>
    </row>
    <row r="46" spans="1:12" ht="16.5" customHeight="1" x14ac:dyDescent="0.2">
      <c r="A46" s="157"/>
      <c r="B46" s="139"/>
      <c r="C46" s="140"/>
      <c r="D46" s="140"/>
      <c r="E46" s="140"/>
      <c r="F46" s="140"/>
      <c r="G46" s="140"/>
      <c r="H46" s="141"/>
      <c r="I46" s="146"/>
      <c r="J46" s="146"/>
      <c r="K46" s="146"/>
      <c r="L46" s="146"/>
    </row>
    <row r="47" spans="1:12" ht="12.75" customHeight="1" x14ac:dyDescent="0.2">
      <c r="A47" s="212" t="s">
        <v>138</v>
      </c>
      <c r="B47" s="150" t="s">
        <v>137</v>
      </c>
      <c r="C47" s="151"/>
      <c r="D47" s="151"/>
      <c r="E47" s="151"/>
      <c r="F47" s="151"/>
      <c r="G47" s="151"/>
      <c r="H47" s="152"/>
      <c r="I47" s="211" t="s">
        <v>139</v>
      </c>
      <c r="J47" s="211"/>
      <c r="K47" s="211"/>
      <c r="L47" s="211"/>
    </row>
    <row r="48" spans="1:12" x14ac:dyDescent="0.2">
      <c r="A48" s="213"/>
      <c r="B48" s="150"/>
      <c r="C48" s="151"/>
      <c r="D48" s="151"/>
      <c r="E48" s="151"/>
      <c r="F48" s="151"/>
      <c r="G48" s="151"/>
      <c r="H48" s="152"/>
      <c r="I48" s="146"/>
      <c r="J48" s="146"/>
      <c r="K48" s="146"/>
      <c r="L48" s="146"/>
    </row>
    <row r="49" spans="1:12" x14ac:dyDescent="0.2">
      <c r="A49" s="213"/>
      <c r="B49" s="150"/>
      <c r="C49" s="151"/>
      <c r="D49" s="151"/>
      <c r="E49" s="151"/>
      <c r="F49" s="151"/>
      <c r="G49" s="151"/>
      <c r="H49" s="152"/>
      <c r="I49" s="146"/>
      <c r="J49" s="146"/>
      <c r="K49" s="146"/>
      <c r="L49" s="146"/>
    </row>
    <row r="50" spans="1:12" ht="42.75" customHeight="1" x14ac:dyDescent="0.2">
      <c r="A50" s="213"/>
      <c r="B50" s="153"/>
      <c r="C50" s="154"/>
      <c r="D50" s="154"/>
      <c r="E50" s="154"/>
      <c r="F50" s="154"/>
      <c r="G50" s="154"/>
      <c r="H50" s="155"/>
      <c r="I50" s="146"/>
      <c r="J50" s="146"/>
      <c r="K50" s="146"/>
      <c r="L50" s="146"/>
    </row>
  </sheetData>
  <sheetProtection algorithmName="SHA-512" hashValue="4Xrg53cNiq8CPvZWsBHaPDv0WAyTI2OzJtaZeHh5V1P6dzhgLS1p2ukWs3BODiZPv0h+x8ramgVR4OWVDsNTqw==" saltValue="J+9nAHLR844yD9A8z1uoCQ==" spinCount="100000" sheet="1" objects="1" scenarios="1"/>
  <mergeCells count="60">
    <mergeCell ref="I41:L41"/>
    <mergeCell ref="A8:A9"/>
    <mergeCell ref="B8:B9"/>
    <mergeCell ref="C8:C9"/>
    <mergeCell ref="D8:D9"/>
    <mergeCell ref="C16:C17"/>
    <mergeCell ref="A10:A11"/>
    <mergeCell ref="B10:B11"/>
    <mergeCell ref="C10:C11"/>
    <mergeCell ref="D10:D11"/>
    <mergeCell ref="A12:A13"/>
    <mergeCell ref="B12:B13"/>
    <mergeCell ref="C12:C13"/>
    <mergeCell ref="D12:D13"/>
    <mergeCell ref="D14:D15"/>
    <mergeCell ref="D16:D17"/>
    <mergeCell ref="A31:A35"/>
    <mergeCell ref="A6:A7"/>
    <mergeCell ref="B6:B7"/>
    <mergeCell ref="C6:C7"/>
    <mergeCell ref="D6:D7"/>
    <mergeCell ref="I3:L3"/>
    <mergeCell ref="I26:L30"/>
    <mergeCell ref="I31:L35"/>
    <mergeCell ref="I36:L38"/>
    <mergeCell ref="I4:I5"/>
    <mergeCell ref="J4:K4"/>
    <mergeCell ref="L4:L5"/>
    <mergeCell ref="I42:L46"/>
    <mergeCell ref="I47:L50"/>
    <mergeCell ref="I25:L25"/>
    <mergeCell ref="A18:A19"/>
    <mergeCell ref="B18:B19"/>
    <mergeCell ref="C18:C19"/>
    <mergeCell ref="B26:H30"/>
    <mergeCell ref="B31:H35"/>
    <mergeCell ref="B36:H38"/>
    <mergeCell ref="B42:H46"/>
    <mergeCell ref="B47:H50"/>
    <mergeCell ref="A41:H41"/>
    <mergeCell ref="A47:A50"/>
    <mergeCell ref="A26:A30"/>
    <mergeCell ref="A42:A46"/>
    <mergeCell ref="A36:A38"/>
    <mergeCell ref="E4:E5"/>
    <mergeCell ref="F4:G4"/>
    <mergeCell ref="H4:H5"/>
    <mergeCell ref="A25:H25"/>
    <mergeCell ref="A3:H3"/>
    <mergeCell ref="A14:A15"/>
    <mergeCell ref="B14:B15"/>
    <mergeCell ref="C14:C15"/>
    <mergeCell ref="A16:A17"/>
    <mergeCell ref="B16:B17"/>
    <mergeCell ref="D18:D19"/>
    <mergeCell ref="A20:D21"/>
    <mergeCell ref="A4:A5"/>
    <mergeCell ref="B4:B5"/>
    <mergeCell ref="C4:C5"/>
    <mergeCell ref="D4:D5"/>
  </mergeCells>
  <phoneticPr fontId="1" type="noConversion"/>
  <pageMargins left="0.39370078740157483" right="0.19685039370078741" top="0.59055118110236227" bottom="0.19685039370078741" header="0.31496062992125984" footer="0.31496062992125984"/>
  <pageSetup paperSize="9" scale="73" orientation="landscape" r:id="rId1"/>
  <headerFooter alignWithMargins="0">
    <oddHeader>&amp;CKOMUNALAC POŽEGA d.o.o. - IZVRŠENJE PLANA INVESTICIJA I INVESTICIJSKOG ODRŽAVANJA ZA 2023.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2"/>
  <sheetViews>
    <sheetView zoomScaleNormal="100" workbookViewId="0">
      <selection activeCell="A20" sqref="A20:A22"/>
    </sheetView>
  </sheetViews>
  <sheetFormatPr defaultRowHeight="12.75" x14ac:dyDescent="0.2"/>
  <cols>
    <col min="1" max="1" width="4.7109375" style="5" customWidth="1"/>
    <col min="2" max="2" width="29.7109375" style="5" customWidth="1"/>
    <col min="3" max="3" width="34.7109375" style="5" customWidth="1"/>
    <col min="4" max="4" width="13.7109375" style="18" customWidth="1"/>
    <col min="5" max="5" width="5.7109375" style="2" customWidth="1"/>
    <col min="6" max="8" width="15.7109375" style="2" customWidth="1"/>
    <col min="9" max="9" width="5.7109375" style="2" customWidth="1"/>
    <col min="10" max="12" width="15.7109375" style="2" customWidth="1"/>
    <col min="13" max="16384" width="9.140625" style="2"/>
  </cols>
  <sheetData>
    <row r="1" spans="1:12" s="15" customFormat="1" ht="20.100000000000001" customHeight="1" x14ac:dyDescent="0.2">
      <c r="A1" s="13" t="s">
        <v>0</v>
      </c>
      <c r="B1" s="14" t="s">
        <v>6</v>
      </c>
      <c r="C1" s="14"/>
      <c r="D1" s="17"/>
    </row>
    <row r="2" spans="1:12" s="3" customFormat="1" ht="9.9499999999999993" customHeight="1" x14ac:dyDescent="0.2">
      <c r="A2" s="11"/>
      <c r="B2" s="12"/>
      <c r="C2" s="12"/>
      <c r="D2" s="18"/>
    </row>
    <row r="3" spans="1:12" s="3" customFormat="1" ht="20.100000000000001" customHeight="1" x14ac:dyDescent="0.2">
      <c r="A3" s="129" t="s">
        <v>121</v>
      </c>
      <c r="B3" s="130"/>
      <c r="C3" s="130"/>
      <c r="D3" s="130"/>
      <c r="E3" s="130"/>
      <c r="F3" s="130"/>
      <c r="G3" s="130"/>
      <c r="H3" s="131"/>
      <c r="I3" s="160" t="s">
        <v>165</v>
      </c>
      <c r="J3" s="161"/>
      <c r="K3" s="161"/>
      <c r="L3" s="162"/>
    </row>
    <row r="4" spans="1:12" s="3" customFormat="1" ht="24.95" customHeight="1" x14ac:dyDescent="0.2">
      <c r="A4" s="223" t="s">
        <v>14</v>
      </c>
      <c r="B4" s="225" t="s">
        <v>16</v>
      </c>
      <c r="C4" s="217" t="s">
        <v>18</v>
      </c>
      <c r="D4" s="210" t="s">
        <v>17</v>
      </c>
      <c r="E4" s="163" t="s">
        <v>75</v>
      </c>
      <c r="F4" s="217" t="s">
        <v>13</v>
      </c>
      <c r="G4" s="218"/>
      <c r="H4" s="204" t="s">
        <v>83</v>
      </c>
      <c r="I4" s="240" t="s">
        <v>75</v>
      </c>
      <c r="J4" s="217" t="s">
        <v>13</v>
      </c>
      <c r="K4" s="218"/>
      <c r="L4" s="204" t="s">
        <v>83</v>
      </c>
    </row>
    <row r="5" spans="1:12" s="3" customFormat="1" ht="24.95" customHeight="1" x14ac:dyDescent="0.2">
      <c r="A5" s="224"/>
      <c r="B5" s="226"/>
      <c r="C5" s="227"/>
      <c r="D5" s="198"/>
      <c r="E5" s="164"/>
      <c r="F5" s="16" t="s">
        <v>98</v>
      </c>
      <c r="G5" s="24" t="s">
        <v>97</v>
      </c>
      <c r="H5" s="159"/>
      <c r="I5" s="241"/>
      <c r="J5" s="16" t="s">
        <v>98</v>
      </c>
      <c r="K5" s="24" t="s">
        <v>97</v>
      </c>
      <c r="L5" s="159"/>
    </row>
    <row r="6" spans="1:12" s="3" customFormat="1" ht="34.5" customHeight="1" x14ac:dyDescent="0.2">
      <c r="A6" s="187" t="s">
        <v>7</v>
      </c>
      <c r="B6" s="244" t="s">
        <v>58</v>
      </c>
      <c r="C6" s="221" t="s">
        <v>140</v>
      </c>
      <c r="D6" s="175" t="s">
        <v>56</v>
      </c>
      <c r="E6" s="40" t="s">
        <v>76</v>
      </c>
      <c r="F6" s="21">
        <v>5000</v>
      </c>
      <c r="G6" s="25" t="s">
        <v>25</v>
      </c>
      <c r="H6" s="33">
        <f t="shared" ref="H6:H9" si="0">SUM(F6:G6)</f>
        <v>5000</v>
      </c>
      <c r="I6" s="40" t="s">
        <v>76</v>
      </c>
      <c r="J6" s="21">
        <f>J7*7.5345</f>
        <v>3956.742675</v>
      </c>
      <c r="K6" s="25" t="s">
        <v>25</v>
      </c>
      <c r="L6" s="33">
        <f t="shared" ref="L6:L9" si="1">SUM(J6:K6)</f>
        <v>3956.742675</v>
      </c>
    </row>
    <row r="7" spans="1:12" s="3" customFormat="1" ht="34.5" customHeight="1" x14ac:dyDescent="0.2">
      <c r="A7" s="188"/>
      <c r="B7" s="245"/>
      <c r="C7" s="222"/>
      <c r="D7" s="176"/>
      <c r="E7" s="66" t="s">
        <v>77</v>
      </c>
      <c r="F7" s="22">
        <f>F6/7.5345</f>
        <v>663.61404207313024</v>
      </c>
      <c r="G7" s="27" t="s">
        <v>25</v>
      </c>
      <c r="H7" s="79">
        <f t="shared" si="0"/>
        <v>663.61404207313024</v>
      </c>
      <c r="I7" s="66" t="s">
        <v>77</v>
      </c>
      <c r="J7" s="22">
        <v>525.15</v>
      </c>
      <c r="K7" s="27" t="s">
        <v>25</v>
      </c>
      <c r="L7" s="79">
        <f t="shared" si="1"/>
        <v>525.15</v>
      </c>
    </row>
    <row r="8" spans="1:12" s="3" customFormat="1" ht="27" customHeight="1" x14ac:dyDescent="0.2">
      <c r="A8" s="187" t="s">
        <v>8</v>
      </c>
      <c r="B8" s="219" t="s">
        <v>59</v>
      </c>
      <c r="C8" s="221" t="s">
        <v>55</v>
      </c>
      <c r="D8" s="185" t="s">
        <v>57</v>
      </c>
      <c r="E8" s="40" t="s">
        <v>76</v>
      </c>
      <c r="F8" s="21">
        <v>5000</v>
      </c>
      <c r="G8" s="25" t="s">
        <v>25</v>
      </c>
      <c r="H8" s="33">
        <f t="shared" si="0"/>
        <v>5000</v>
      </c>
      <c r="I8" s="40" t="s">
        <v>76</v>
      </c>
      <c r="J8" s="21">
        <f>J9*7.5345</f>
        <v>3956.742675</v>
      </c>
      <c r="K8" s="25" t="s">
        <v>25</v>
      </c>
      <c r="L8" s="33">
        <f t="shared" si="1"/>
        <v>3956.742675</v>
      </c>
    </row>
    <row r="9" spans="1:12" s="3" customFormat="1" ht="27" customHeight="1" x14ac:dyDescent="0.2">
      <c r="A9" s="188"/>
      <c r="B9" s="220"/>
      <c r="C9" s="222"/>
      <c r="D9" s="186"/>
      <c r="E9" s="66" t="s">
        <v>77</v>
      </c>
      <c r="F9" s="22">
        <f>F8/7.5345</f>
        <v>663.61404207313024</v>
      </c>
      <c r="G9" s="27" t="s">
        <v>25</v>
      </c>
      <c r="H9" s="35">
        <f t="shared" si="0"/>
        <v>663.61404207313024</v>
      </c>
      <c r="I9" s="66" t="s">
        <v>77</v>
      </c>
      <c r="J9" s="22">
        <v>525.15</v>
      </c>
      <c r="K9" s="27" t="s">
        <v>25</v>
      </c>
      <c r="L9" s="35">
        <f t="shared" si="1"/>
        <v>525.15</v>
      </c>
    </row>
    <row r="10" spans="1:12" s="3" customFormat="1" ht="21" customHeight="1" x14ac:dyDescent="0.2">
      <c r="A10" s="167" t="s">
        <v>101</v>
      </c>
      <c r="B10" s="168"/>
      <c r="C10" s="168"/>
      <c r="D10" s="242"/>
      <c r="E10" s="62" t="s">
        <v>76</v>
      </c>
      <c r="F10" s="56">
        <f>F6+F8</f>
        <v>10000</v>
      </c>
      <c r="G10" s="72" t="s">
        <v>25</v>
      </c>
      <c r="H10" s="60">
        <f>H6+H8</f>
        <v>10000</v>
      </c>
      <c r="I10" s="62" t="s">
        <v>76</v>
      </c>
      <c r="J10" s="56">
        <f>J6+J8</f>
        <v>7913.4853499999999</v>
      </c>
      <c r="K10" s="72" t="s">
        <v>25</v>
      </c>
      <c r="L10" s="68">
        <f>L6+L8</f>
        <v>7913.4853499999999</v>
      </c>
    </row>
    <row r="11" spans="1:12" s="3" customFormat="1" ht="21" customHeight="1" x14ac:dyDescent="0.2">
      <c r="A11" s="169"/>
      <c r="B11" s="170"/>
      <c r="C11" s="170"/>
      <c r="D11" s="243"/>
      <c r="E11" s="74" t="s">
        <v>77</v>
      </c>
      <c r="F11" s="58">
        <f>F10/7.5345</f>
        <v>1327.2280841462605</v>
      </c>
      <c r="G11" s="73" t="s">
        <v>25</v>
      </c>
      <c r="H11" s="61">
        <f>SUM(F11:G11)</f>
        <v>1327.2280841462605</v>
      </c>
      <c r="I11" s="74" t="s">
        <v>77</v>
      </c>
      <c r="J11" s="58">
        <f>J10/7.5345</f>
        <v>1050.3</v>
      </c>
      <c r="K11" s="73" t="s">
        <v>25</v>
      </c>
      <c r="L11" s="69">
        <f>SUM(J11:K11)</f>
        <v>1050.3</v>
      </c>
    </row>
    <row r="12" spans="1:12" s="3" customFormat="1" ht="12.75" customHeight="1" x14ac:dyDescent="0.2">
      <c r="A12" s="6"/>
      <c r="B12" s="6"/>
      <c r="C12" s="6"/>
      <c r="D12" s="19"/>
    </row>
    <row r="13" spans="1:12" s="3" customFormat="1" ht="12.75" customHeight="1" x14ac:dyDescent="0.2">
      <c r="A13" s="6"/>
      <c r="B13" s="6"/>
      <c r="C13" s="6"/>
      <c r="D13" s="19"/>
    </row>
    <row r="14" spans="1:12" s="3" customFormat="1" ht="12.75" customHeight="1" x14ac:dyDescent="0.2">
      <c r="A14" s="7" t="s">
        <v>44</v>
      </c>
      <c r="B14" s="7"/>
      <c r="C14" s="7"/>
      <c r="D14" s="20"/>
    </row>
    <row r="15" spans="1:12" s="3" customFormat="1" ht="9.75" customHeight="1" x14ac:dyDescent="0.2">
      <c r="A15" s="7"/>
      <c r="B15" s="7"/>
      <c r="C15" s="7"/>
      <c r="D15" s="20"/>
    </row>
    <row r="16" spans="1:12" s="3" customFormat="1" ht="20.100000000000001" customHeight="1" x14ac:dyDescent="0.2">
      <c r="A16" s="228" t="s">
        <v>121</v>
      </c>
      <c r="B16" s="229"/>
      <c r="C16" s="229"/>
      <c r="D16" s="229"/>
      <c r="E16" s="229"/>
      <c r="F16" s="229"/>
      <c r="G16" s="229"/>
      <c r="H16" s="230"/>
      <c r="I16" s="156" t="s">
        <v>165</v>
      </c>
      <c r="J16" s="156"/>
      <c r="K16" s="156"/>
      <c r="L16" s="156"/>
    </row>
    <row r="17" spans="1:12" s="3" customFormat="1" ht="12.75" customHeight="1" x14ac:dyDescent="0.2">
      <c r="A17" s="216" t="s">
        <v>166</v>
      </c>
      <c r="B17" s="231" t="s">
        <v>143</v>
      </c>
      <c r="C17" s="232"/>
      <c r="D17" s="232"/>
      <c r="E17" s="232"/>
      <c r="F17" s="232"/>
      <c r="G17" s="232"/>
      <c r="H17" s="233"/>
      <c r="I17" s="146" t="s">
        <v>141</v>
      </c>
      <c r="J17" s="146"/>
      <c r="K17" s="146"/>
      <c r="L17" s="146"/>
    </row>
    <row r="18" spans="1:12" s="3" customFormat="1" ht="12.75" customHeight="1" x14ac:dyDescent="0.2">
      <c r="A18" s="216"/>
      <c r="B18" s="234"/>
      <c r="C18" s="235"/>
      <c r="D18" s="235"/>
      <c r="E18" s="235"/>
      <c r="F18" s="235"/>
      <c r="G18" s="235"/>
      <c r="H18" s="236"/>
      <c r="I18" s="146"/>
      <c r="J18" s="146"/>
      <c r="K18" s="146"/>
      <c r="L18" s="146"/>
    </row>
    <row r="19" spans="1:12" s="3" customFormat="1" ht="12.75" customHeight="1" x14ac:dyDescent="0.2">
      <c r="A19" s="216"/>
      <c r="B19" s="237"/>
      <c r="C19" s="238"/>
      <c r="D19" s="238"/>
      <c r="E19" s="238"/>
      <c r="F19" s="238"/>
      <c r="G19" s="238"/>
      <c r="H19" s="239"/>
      <c r="I19" s="146"/>
      <c r="J19" s="146"/>
      <c r="K19" s="146"/>
      <c r="L19" s="146"/>
    </row>
    <row r="20" spans="1:12" s="3" customFormat="1" ht="12.75" customHeight="1" x14ac:dyDescent="0.2">
      <c r="A20" s="216" t="s">
        <v>167</v>
      </c>
      <c r="B20" s="231" t="s">
        <v>142</v>
      </c>
      <c r="C20" s="232"/>
      <c r="D20" s="232"/>
      <c r="E20" s="232"/>
      <c r="F20" s="232"/>
      <c r="G20" s="232"/>
      <c r="H20" s="233"/>
      <c r="I20" s="146" t="s">
        <v>141</v>
      </c>
      <c r="J20" s="146"/>
      <c r="K20" s="146"/>
      <c r="L20" s="146"/>
    </row>
    <row r="21" spans="1:12" s="3" customFormat="1" ht="12.75" customHeight="1" x14ac:dyDescent="0.2">
      <c r="A21" s="216"/>
      <c r="B21" s="234"/>
      <c r="C21" s="235"/>
      <c r="D21" s="235"/>
      <c r="E21" s="235"/>
      <c r="F21" s="235"/>
      <c r="G21" s="235"/>
      <c r="H21" s="236"/>
      <c r="I21" s="146"/>
      <c r="J21" s="146"/>
      <c r="K21" s="146"/>
      <c r="L21" s="146"/>
    </row>
    <row r="22" spans="1:12" s="3" customFormat="1" ht="12.75" customHeight="1" x14ac:dyDescent="0.2">
      <c r="A22" s="216"/>
      <c r="B22" s="237"/>
      <c r="C22" s="238"/>
      <c r="D22" s="238"/>
      <c r="E22" s="238"/>
      <c r="F22" s="238"/>
      <c r="G22" s="238"/>
      <c r="H22" s="239"/>
      <c r="I22" s="146"/>
      <c r="J22" s="146"/>
      <c r="K22" s="146"/>
      <c r="L22" s="146"/>
    </row>
    <row r="23" spans="1:12" ht="12.75" customHeight="1" x14ac:dyDescent="0.2"/>
    <row r="24" spans="1:12" ht="12.75" customHeight="1" x14ac:dyDescent="0.2"/>
    <row r="25" spans="1:12" ht="12.75" customHeight="1" x14ac:dyDescent="0.2"/>
    <row r="26" spans="1:12" ht="12.75" customHeight="1" x14ac:dyDescent="0.2"/>
    <row r="27" spans="1:12" ht="12.75" customHeight="1" x14ac:dyDescent="0.2"/>
    <row r="28" spans="1:12" ht="12.75" customHeight="1" x14ac:dyDescent="0.2"/>
    <row r="29" spans="1:12" ht="12.75" customHeight="1" x14ac:dyDescent="0.2"/>
    <row r="30" spans="1:12" ht="12.75" customHeight="1" x14ac:dyDescent="0.2"/>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sheetData>
  <sheetProtection algorithmName="SHA-512" hashValue="SXqbSZaNKUfNSjb81ZLsIrASE8pXfWSEbxCYMGjq13kbPEyJoXus/j8nzkGkM5nNE7Z3Qv8YnciWhkGJzc0Zqg==" saltValue="hACudLgi/MYJiMxHRdfHeQ==" spinCount="100000" sheet="1" objects="1" scenarios="1"/>
  <mergeCells count="29">
    <mergeCell ref="I17:L19"/>
    <mergeCell ref="I20:L22"/>
    <mergeCell ref="A3:H3"/>
    <mergeCell ref="A16:H16"/>
    <mergeCell ref="B17:H19"/>
    <mergeCell ref="B20:H22"/>
    <mergeCell ref="I3:L3"/>
    <mergeCell ref="I4:I5"/>
    <mergeCell ref="J4:K4"/>
    <mergeCell ref="L4:L5"/>
    <mergeCell ref="I16:L16"/>
    <mergeCell ref="D6:D7"/>
    <mergeCell ref="A10:D11"/>
    <mergeCell ref="A6:A7"/>
    <mergeCell ref="B6:B7"/>
    <mergeCell ref="C6:C7"/>
    <mergeCell ref="A17:A19"/>
    <mergeCell ref="A20:A22"/>
    <mergeCell ref="E4:E5"/>
    <mergeCell ref="F4:G4"/>
    <mergeCell ref="H4:H5"/>
    <mergeCell ref="A8:A9"/>
    <mergeCell ref="B8:B9"/>
    <mergeCell ref="C8:C9"/>
    <mergeCell ref="D8:D9"/>
    <mergeCell ref="A4:A5"/>
    <mergeCell ref="B4:B5"/>
    <mergeCell ref="C4:C5"/>
    <mergeCell ref="D4:D5"/>
  </mergeCells>
  <phoneticPr fontId="1" type="noConversion"/>
  <pageMargins left="0.39370078740157483" right="0.19685039370078741"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2023.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2"/>
  <sheetViews>
    <sheetView zoomScaleNormal="100" workbookViewId="0">
      <selection activeCell="A29" sqref="A29:A32"/>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2" customWidth="1"/>
    <col min="6" max="8" width="15.7109375" style="2" customWidth="1"/>
    <col min="9" max="9" width="5.7109375" style="2" customWidth="1"/>
    <col min="10" max="12" width="15.7109375" style="2" customWidth="1"/>
    <col min="13" max="16384" width="9.140625" style="2"/>
  </cols>
  <sheetData>
    <row r="1" spans="1:12" s="15" customFormat="1" ht="20.100000000000001" customHeight="1" x14ac:dyDescent="0.2">
      <c r="A1" s="13" t="s">
        <v>1</v>
      </c>
      <c r="B1" s="14" t="s">
        <v>10</v>
      </c>
      <c r="C1" s="14"/>
      <c r="D1" s="14"/>
    </row>
    <row r="2" spans="1:12" s="3" customFormat="1" ht="9.9499999999999993" customHeight="1" x14ac:dyDescent="0.2">
      <c r="A2" s="11"/>
      <c r="B2" s="12"/>
      <c r="C2" s="12"/>
      <c r="D2" s="4"/>
    </row>
    <row r="3" spans="1:12" s="3" customFormat="1" ht="20.100000000000001" customHeight="1" x14ac:dyDescent="0.2">
      <c r="A3" s="129" t="s">
        <v>121</v>
      </c>
      <c r="B3" s="130"/>
      <c r="C3" s="130"/>
      <c r="D3" s="130"/>
      <c r="E3" s="130"/>
      <c r="F3" s="130"/>
      <c r="G3" s="130"/>
      <c r="H3" s="131"/>
      <c r="I3" s="160" t="s">
        <v>165</v>
      </c>
      <c r="J3" s="246"/>
      <c r="K3" s="246"/>
      <c r="L3" s="247"/>
    </row>
    <row r="4" spans="1:12" s="3" customFormat="1" ht="24.95" customHeight="1" x14ac:dyDescent="0.2">
      <c r="A4" s="205" t="s">
        <v>14</v>
      </c>
      <c r="B4" s="207" t="s">
        <v>16</v>
      </c>
      <c r="C4" s="202" t="s">
        <v>18</v>
      </c>
      <c r="D4" s="197" t="s">
        <v>17</v>
      </c>
      <c r="E4" s="163" t="s">
        <v>75</v>
      </c>
      <c r="F4" s="202" t="s">
        <v>13</v>
      </c>
      <c r="G4" s="203"/>
      <c r="H4" s="158" t="s">
        <v>83</v>
      </c>
      <c r="I4" s="163" t="s">
        <v>75</v>
      </c>
      <c r="J4" s="202" t="s">
        <v>13</v>
      </c>
      <c r="K4" s="203"/>
      <c r="L4" s="158" t="s">
        <v>83</v>
      </c>
    </row>
    <row r="5" spans="1:12" s="3" customFormat="1" ht="24.95" customHeight="1" x14ac:dyDescent="0.2">
      <c r="A5" s="224"/>
      <c r="B5" s="226"/>
      <c r="C5" s="227"/>
      <c r="D5" s="198"/>
      <c r="E5" s="164"/>
      <c r="F5" s="16" t="s">
        <v>98</v>
      </c>
      <c r="G5" s="24" t="s">
        <v>97</v>
      </c>
      <c r="H5" s="159"/>
      <c r="I5" s="164"/>
      <c r="J5" s="16" t="s">
        <v>98</v>
      </c>
      <c r="K5" s="24" t="s">
        <v>97</v>
      </c>
      <c r="L5" s="159"/>
    </row>
    <row r="6" spans="1:12" s="3" customFormat="1" ht="27" customHeight="1" x14ac:dyDescent="0.2">
      <c r="A6" s="187" t="s">
        <v>7</v>
      </c>
      <c r="B6" s="219" t="s">
        <v>49</v>
      </c>
      <c r="C6" s="221" t="s">
        <v>51</v>
      </c>
      <c r="D6" s="248" t="s">
        <v>31</v>
      </c>
      <c r="E6" s="77" t="s">
        <v>76</v>
      </c>
      <c r="F6" s="21">
        <v>30000</v>
      </c>
      <c r="G6" s="25" t="s">
        <v>25</v>
      </c>
      <c r="H6" s="107">
        <f t="shared" ref="H6:H11" si="0">SUM(F6:G6)</f>
        <v>30000</v>
      </c>
      <c r="I6" s="77" t="s">
        <v>76</v>
      </c>
      <c r="J6" s="21">
        <f>J7*7.5345</f>
        <v>19530.930899999999</v>
      </c>
      <c r="K6" s="25" t="s">
        <v>25</v>
      </c>
      <c r="L6" s="107">
        <f t="shared" ref="L6:L11" si="1">SUM(J6:K6)</f>
        <v>19530.930899999999</v>
      </c>
    </row>
    <row r="7" spans="1:12" s="3" customFormat="1" ht="27" customHeight="1" x14ac:dyDescent="0.2">
      <c r="A7" s="188"/>
      <c r="B7" s="220"/>
      <c r="C7" s="222"/>
      <c r="D7" s="249"/>
      <c r="E7" s="78" t="s">
        <v>77</v>
      </c>
      <c r="F7" s="22">
        <f>F6/7.5345</f>
        <v>3981.6842524387812</v>
      </c>
      <c r="G7" s="27" t="s">
        <v>25</v>
      </c>
      <c r="H7" s="108">
        <f t="shared" si="0"/>
        <v>3981.6842524387812</v>
      </c>
      <c r="I7" s="78" t="s">
        <v>77</v>
      </c>
      <c r="J7" s="22">
        <f>365.2+1557+670</f>
        <v>2592.1999999999998</v>
      </c>
      <c r="K7" s="27" t="s">
        <v>25</v>
      </c>
      <c r="L7" s="108">
        <f t="shared" si="1"/>
        <v>2592.1999999999998</v>
      </c>
    </row>
    <row r="8" spans="1:12" s="3" customFormat="1" ht="27" customHeight="1" x14ac:dyDescent="0.2">
      <c r="A8" s="187" t="s">
        <v>8</v>
      </c>
      <c r="B8" s="219" t="s">
        <v>50</v>
      </c>
      <c r="C8" s="221" t="s">
        <v>54</v>
      </c>
      <c r="D8" s="248" t="s">
        <v>31</v>
      </c>
      <c r="E8" s="77" t="s">
        <v>76</v>
      </c>
      <c r="F8" s="21">
        <v>25000</v>
      </c>
      <c r="G8" s="25" t="s">
        <v>25</v>
      </c>
      <c r="H8" s="107">
        <f t="shared" si="0"/>
        <v>25000</v>
      </c>
      <c r="I8" s="77" t="s">
        <v>76</v>
      </c>
      <c r="J8" s="21">
        <f>J9*7.5345</f>
        <v>7331.0685000000003</v>
      </c>
      <c r="K8" s="25" t="s">
        <v>25</v>
      </c>
      <c r="L8" s="107">
        <f t="shared" si="1"/>
        <v>7331.0685000000003</v>
      </c>
    </row>
    <row r="9" spans="1:12" s="3" customFormat="1" ht="27" customHeight="1" x14ac:dyDescent="0.2">
      <c r="A9" s="188"/>
      <c r="B9" s="220"/>
      <c r="C9" s="222"/>
      <c r="D9" s="249"/>
      <c r="E9" s="78" t="s">
        <v>77</v>
      </c>
      <c r="F9" s="22">
        <f>F8/7.5345</f>
        <v>3318.0702103656513</v>
      </c>
      <c r="G9" s="27" t="s">
        <v>25</v>
      </c>
      <c r="H9" s="108">
        <f t="shared" si="0"/>
        <v>3318.0702103656513</v>
      </c>
      <c r="I9" s="78" t="s">
        <v>77</v>
      </c>
      <c r="J9" s="22">
        <v>973</v>
      </c>
      <c r="K9" s="27" t="s">
        <v>25</v>
      </c>
      <c r="L9" s="108">
        <f t="shared" si="1"/>
        <v>973</v>
      </c>
    </row>
    <row r="10" spans="1:12" s="3" customFormat="1" ht="27" customHeight="1" x14ac:dyDescent="0.2">
      <c r="A10" s="251" t="s">
        <v>0</v>
      </c>
      <c r="B10" s="252" t="s">
        <v>52</v>
      </c>
      <c r="C10" s="253" t="s">
        <v>53</v>
      </c>
      <c r="D10" s="250" t="s">
        <v>31</v>
      </c>
      <c r="E10" s="76" t="s">
        <v>76</v>
      </c>
      <c r="F10" s="44">
        <v>7000</v>
      </c>
      <c r="G10" s="36" t="s">
        <v>25</v>
      </c>
      <c r="H10" s="107">
        <f t="shared" si="0"/>
        <v>7000</v>
      </c>
      <c r="I10" s="76" t="s">
        <v>76</v>
      </c>
      <c r="J10" s="44">
        <f>J11*7.5345</f>
        <v>4504.0487549999998</v>
      </c>
      <c r="K10" s="36" t="s">
        <v>25</v>
      </c>
      <c r="L10" s="107">
        <f t="shared" si="1"/>
        <v>4504.0487549999998</v>
      </c>
    </row>
    <row r="11" spans="1:12" s="3" customFormat="1" ht="27" customHeight="1" x14ac:dyDescent="0.2">
      <c r="A11" s="188"/>
      <c r="B11" s="220"/>
      <c r="C11" s="222"/>
      <c r="D11" s="249"/>
      <c r="E11" s="75" t="s">
        <v>77</v>
      </c>
      <c r="F11" s="22">
        <f>F10/7.5345</f>
        <v>929.05965890238235</v>
      </c>
      <c r="G11" s="27" t="s">
        <v>25</v>
      </c>
      <c r="H11" s="108">
        <f t="shared" si="0"/>
        <v>929.05965890238235</v>
      </c>
      <c r="I11" s="75" t="s">
        <v>77</v>
      </c>
      <c r="J11" s="22">
        <v>597.79</v>
      </c>
      <c r="K11" s="27" t="s">
        <v>25</v>
      </c>
      <c r="L11" s="108">
        <f t="shared" si="1"/>
        <v>597.79</v>
      </c>
    </row>
    <row r="12" spans="1:12" s="3" customFormat="1" ht="21" customHeight="1" x14ac:dyDescent="0.2">
      <c r="A12" s="167" t="s">
        <v>102</v>
      </c>
      <c r="B12" s="168"/>
      <c r="C12" s="168"/>
      <c r="D12" s="168"/>
      <c r="E12" s="62" t="s">
        <v>76</v>
      </c>
      <c r="F12" s="56">
        <f>F6+F8+F10</f>
        <v>62000</v>
      </c>
      <c r="G12" s="72" t="s">
        <v>25</v>
      </c>
      <c r="H12" s="68">
        <f>H6+H8+H10</f>
        <v>62000</v>
      </c>
      <c r="I12" s="62" t="s">
        <v>76</v>
      </c>
      <c r="J12" s="56">
        <f>J6+J8+J10</f>
        <v>31366.048155</v>
      </c>
      <c r="K12" s="72" t="s">
        <v>25</v>
      </c>
      <c r="L12" s="68">
        <f>L6+L8+L10</f>
        <v>31366.048155</v>
      </c>
    </row>
    <row r="13" spans="1:12" s="3" customFormat="1" ht="21" customHeight="1" x14ac:dyDescent="0.2">
      <c r="A13" s="169"/>
      <c r="B13" s="170"/>
      <c r="C13" s="170"/>
      <c r="D13" s="170"/>
      <c r="E13" s="74" t="s">
        <v>77</v>
      </c>
      <c r="F13" s="58">
        <f>F12/7.5345</f>
        <v>8228.8141217068151</v>
      </c>
      <c r="G13" s="102" t="s">
        <v>25</v>
      </c>
      <c r="H13" s="69">
        <f>H12/7.5345</f>
        <v>8228.8141217068151</v>
      </c>
      <c r="I13" s="74" t="s">
        <v>77</v>
      </c>
      <c r="J13" s="58">
        <f>J12/7.5345</f>
        <v>4162.99</v>
      </c>
      <c r="K13" s="102" t="s">
        <v>25</v>
      </c>
      <c r="L13" s="69">
        <f>L12/7.5345</f>
        <v>4162.99</v>
      </c>
    </row>
    <row r="14" spans="1:12" s="3" customFormat="1" ht="12.75" customHeight="1" x14ac:dyDescent="0.2">
      <c r="A14" s="6"/>
      <c r="B14" s="6"/>
      <c r="C14" s="6"/>
      <c r="D14" s="8"/>
    </row>
    <row r="15" spans="1:12" s="3" customFormat="1" ht="12.75" customHeight="1" x14ac:dyDescent="0.2">
      <c r="A15" s="6"/>
      <c r="B15" s="6"/>
      <c r="C15" s="6"/>
      <c r="D15" s="8"/>
    </row>
    <row r="16" spans="1:12" s="3" customFormat="1" ht="12.75" customHeight="1" x14ac:dyDescent="0.2">
      <c r="A16" s="7" t="s">
        <v>44</v>
      </c>
      <c r="B16" s="7"/>
      <c r="C16" s="7"/>
      <c r="D16" s="7"/>
    </row>
    <row r="17" spans="1:12" s="3" customFormat="1" ht="12.75" customHeight="1" x14ac:dyDescent="0.2">
      <c r="A17" s="7"/>
      <c r="B17" s="7"/>
      <c r="C17" s="7"/>
      <c r="D17" s="7"/>
    </row>
    <row r="18" spans="1:12" s="3" customFormat="1" ht="20.100000000000001" customHeight="1" x14ac:dyDescent="0.2">
      <c r="A18" s="228" t="s">
        <v>121</v>
      </c>
      <c r="B18" s="229"/>
      <c r="C18" s="229"/>
      <c r="D18" s="229"/>
      <c r="E18" s="229"/>
      <c r="F18" s="229"/>
      <c r="G18" s="229"/>
      <c r="H18" s="230"/>
      <c r="I18" s="160" t="s">
        <v>165</v>
      </c>
      <c r="J18" s="161"/>
      <c r="K18" s="161"/>
      <c r="L18" s="162"/>
    </row>
    <row r="19" spans="1:12" s="3" customFormat="1" ht="12.75" customHeight="1" x14ac:dyDescent="0.2">
      <c r="A19" s="216" t="s">
        <v>38</v>
      </c>
      <c r="B19" s="231" t="s">
        <v>69</v>
      </c>
      <c r="C19" s="232"/>
      <c r="D19" s="232"/>
      <c r="E19" s="232"/>
      <c r="F19" s="232"/>
      <c r="G19" s="232"/>
      <c r="H19" s="233"/>
      <c r="I19" s="147" t="s">
        <v>144</v>
      </c>
      <c r="J19" s="148"/>
      <c r="K19" s="148"/>
      <c r="L19" s="149"/>
    </row>
    <row r="20" spans="1:12" s="3" customFormat="1" ht="12.75" customHeight="1" x14ac:dyDescent="0.2">
      <c r="A20" s="216"/>
      <c r="B20" s="234"/>
      <c r="C20" s="235"/>
      <c r="D20" s="235"/>
      <c r="E20" s="235"/>
      <c r="F20" s="235"/>
      <c r="G20" s="235"/>
      <c r="H20" s="236"/>
      <c r="I20" s="150"/>
      <c r="J20" s="151"/>
      <c r="K20" s="151"/>
      <c r="L20" s="152"/>
    </row>
    <row r="21" spans="1:12" s="3" customFormat="1" ht="12.75" customHeight="1" x14ac:dyDescent="0.2">
      <c r="A21" s="216"/>
      <c r="B21" s="234"/>
      <c r="C21" s="235"/>
      <c r="D21" s="235"/>
      <c r="E21" s="235"/>
      <c r="F21" s="235"/>
      <c r="G21" s="235"/>
      <c r="H21" s="236"/>
      <c r="I21" s="150"/>
      <c r="J21" s="151"/>
      <c r="K21" s="151"/>
      <c r="L21" s="152"/>
    </row>
    <row r="22" spans="1:12" s="3" customFormat="1" ht="12.75" customHeight="1" x14ac:dyDescent="0.2">
      <c r="A22" s="216"/>
      <c r="B22" s="234"/>
      <c r="C22" s="235"/>
      <c r="D22" s="235"/>
      <c r="E22" s="235"/>
      <c r="F22" s="235"/>
      <c r="G22" s="235"/>
      <c r="H22" s="236"/>
      <c r="I22" s="150"/>
      <c r="J22" s="151"/>
      <c r="K22" s="151"/>
      <c r="L22" s="152"/>
    </row>
    <row r="23" spans="1:12" s="3" customFormat="1" ht="12.75" customHeight="1" x14ac:dyDescent="0.2">
      <c r="A23" s="216"/>
      <c r="B23" s="237"/>
      <c r="C23" s="238"/>
      <c r="D23" s="238"/>
      <c r="E23" s="238"/>
      <c r="F23" s="238"/>
      <c r="G23" s="238"/>
      <c r="H23" s="239"/>
      <c r="I23" s="153"/>
      <c r="J23" s="154"/>
      <c r="K23" s="154"/>
      <c r="L23" s="155"/>
    </row>
    <row r="24" spans="1:12" s="3" customFormat="1" ht="12.75" customHeight="1" x14ac:dyDescent="0.2">
      <c r="A24" s="254" t="s">
        <v>39</v>
      </c>
      <c r="B24" s="231" t="s">
        <v>70</v>
      </c>
      <c r="C24" s="232"/>
      <c r="D24" s="232"/>
      <c r="E24" s="232"/>
      <c r="F24" s="232"/>
      <c r="G24" s="232"/>
      <c r="H24" s="233"/>
      <c r="I24" s="147" t="s">
        <v>145</v>
      </c>
      <c r="J24" s="148"/>
      <c r="K24" s="148"/>
      <c r="L24" s="149"/>
    </row>
    <row r="25" spans="1:12" s="3" customFormat="1" ht="12.75" customHeight="1" x14ac:dyDescent="0.2">
      <c r="A25" s="255"/>
      <c r="B25" s="234"/>
      <c r="C25" s="235"/>
      <c r="D25" s="235"/>
      <c r="E25" s="235"/>
      <c r="F25" s="235"/>
      <c r="G25" s="235"/>
      <c r="H25" s="236"/>
      <c r="I25" s="150"/>
      <c r="J25" s="151"/>
      <c r="K25" s="151"/>
      <c r="L25" s="152"/>
    </row>
    <row r="26" spans="1:12" s="3" customFormat="1" ht="12.75" customHeight="1" x14ac:dyDescent="0.2">
      <c r="A26" s="255"/>
      <c r="B26" s="234"/>
      <c r="C26" s="235"/>
      <c r="D26" s="235"/>
      <c r="E26" s="235"/>
      <c r="F26" s="235"/>
      <c r="G26" s="235"/>
      <c r="H26" s="236"/>
      <c r="I26" s="150"/>
      <c r="J26" s="151"/>
      <c r="K26" s="151"/>
      <c r="L26" s="152"/>
    </row>
    <row r="27" spans="1:12" ht="12.75" customHeight="1" x14ac:dyDescent="0.2">
      <c r="A27" s="255"/>
      <c r="B27" s="234"/>
      <c r="C27" s="235"/>
      <c r="D27" s="235"/>
      <c r="E27" s="235"/>
      <c r="F27" s="235"/>
      <c r="G27" s="235"/>
      <c r="H27" s="236"/>
      <c r="I27" s="150"/>
      <c r="J27" s="151"/>
      <c r="K27" s="151"/>
      <c r="L27" s="152"/>
    </row>
    <row r="28" spans="1:12" ht="12.75" customHeight="1" x14ac:dyDescent="0.2">
      <c r="A28" s="256"/>
      <c r="B28" s="237"/>
      <c r="C28" s="238"/>
      <c r="D28" s="238"/>
      <c r="E28" s="238"/>
      <c r="F28" s="238"/>
      <c r="G28" s="238"/>
      <c r="H28" s="239"/>
      <c r="I28" s="153"/>
      <c r="J28" s="154"/>
      <c r="K28" s="154"/>
      <c r="L28" s="155"/>
    </row>
    <row r="29" spans="1:12" s="3" customFormat="1" ht="12.75" customHeight="1" x14ac:dyDescent="0.2">
      <c r="A29" s="157" t="s">
        <v>40</v>
      </c>
      <c r="B29" s="133" t="s">
        <v>71</v>
      </c>
      <c r="C29" s="134"/>
      <c r="D29" s="134"/>
      <c r="E29" s="134"/>
      <c r="F29" s="134"/>
      <c r="G29" s="134"/>
      <c r="H29" s="135"/>
      <c r="I29" s="147" t="s">
        <v>146</v>
      </c>
      <c r="J29" s="148"/>
      <c r="K29" s="148"/>
      <c r="L29" s="149"/>
    </row>
    <row r="30" spans="1:12" s="3" customFormat="1" ht="12.75" customHeight="1" x14ac:dyDescent="0.2">
      <c r="A30" s="157"/>
      <c r="B30" s="136"/>
      <c r="C30" s="137"/>
      <c r="D30" s="137"/>
      <c r="E30" s="137"/>
      <c r="F30" s="137"/>
      <c r="G30" s="137"/>
      <c r="H30" s="138"/>
      <c r="I30" s="150"/>
      <c r="J30" s="151"/>
      <c r="K30" s="151"/>
      <c r="L30" s="152"/>
    </row>
    <row r="31" spans="1:12" s="3" customFormat="1" ht="12.75" customHeight="1" x14ac:dyDescent="0.2">
      <c r="A31" s="157"/>
      <c r="B31" s="136"/>
      <c r="C31" s="137"/>
      <c r="D31" s="137"/>
      <c r="E31" s="137"/>
      <c r="F31" s="137"/>
      <c r="G31" s="137"/>
      <c r="H31" s="138"/>
      <c r="I31" s="150"/>
      <c r="J31" s="151"/>
      <c r="K31" s="151"/>
      <c r="L31" s="152"/>
    </row>
    <row r="32" spans="1:12" s="3" customFormat="1" ht="12.75" customHeight="1" x14ac:dyDescent="0.2">
      <c r="A32" s="157"/>
      <c r="B32" s="139"/>
      <c r="C32" s="140"/>
      <c r="D32" s="140"/>
      <c r="E32" s="140"/>
      <c r="F32" s="140"/>
      <c r="G32" s="140"/>
      <c r="H32" s="141"/>
      <c r="I32" s="153"/>
      <c r="J32" s="154"/>
      <c r="K32" s="154"/>
      <c r="L32" s="155"/>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sheetData>
  <sheetProtection algorithmName="SHA-512" hashValue="lEjwLAb+Xr9/OKCHKVlkCT2+R8hiSmI4yavAJS27nsSSGswWLrJMR9zLsj6DFHICQvPtc+Zh47pqaM05ccpYJQ==" saltValue="APkkH9+XDIK3LAG9nZgv2g==" spinCount="100000" sheet="1" objects="1" scenarios="1"/>
  <mergeCells count="36">
    <mergeCell ref="I18:L18"/>
    <mergeCell ref="I19:L23"/>
    <mergeCell ref="I24:L28"/>
    <mergeCell ref="I29:L32"/>
    <mergeCell ref="B19:H23"/>
    <mergeCell ref="B24:H28"/>
    <mergeCell ref="B29:H32"/>
    <mergeCell ref="A18:H18"/>
    <mergeCell ref="A24:A28"/>
    <mergeCell ref="A19:A23"/>
    <mergeCell ref="A29:A32"/>
    <mergeCell ref="A12:D13"/>
    <mergeCell ref="D6:D7"/>
    <mergeCell ref="D8:D9"/>
    <mergeCell ref="D10:D11"/>
    <mergeCell ref="D4:D5"/>
    <mergeCell ref="A6:A7"/>
    <mergeCell ref="B6:B7"/>
    <mergeCell ref="C6:C7"/>
    <mergeCell ref="A8:A9"/>
    <mergeCell ref="B8:B9"/>
    <mergeCell ref="A10:A11"/>
    <mergeCell ref="B10:B11"/>
    <mergeCell ref="C8:C9"/>
    <mergeCell ref="C10:C11"/>
    <mergeCell ref="A4:A5"/>
    <mergeCell ref="I4:I5"/>
    <mergeCell ref="J4:K4"/>
    <mergeCell ref="L4:L5"/>
    <mergeCell ref="I3:L3"/>
    <mergeCell ref="B4:B5"/>
    <mergeCell ref="C4:C5"/>
    <mergeCell ref="A3:H3"/>
    <mergeCell ref="E4:E5"/>
    <mergeCell ref="F4:G4"/>
    <mergeCell ref="H4:H5"/>
  </mergeCells>
  <phoneticPr fontId="1" type="noConversion"/>
  <pageMargins left="0.39370078740157483" right="0.19685039370078741"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2023.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2"/>
  <sheetViews>
    <sheetView zoomScaleNormal="100" workbookViewId="0">
      <selection activeCell="A22" sqref="A22"/>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2" customWidth="1"/>
    <col min="6" max="8" width="15.7109375" style="2" customWidth="1"/>
    <col min="9" max="9" width="5.7109375" style="2" customWidth="1"/>
    <col min="10" max="12" width="15.7109375" style="2" customWidth="1"/>
    <col min="13" max="16384" width="9.140625" style="2"/>
  </cols>
  <sheetData>
    <row r="1" spans="1:12" s="15" customFormat="1" ht="20.100000000000001" customHeight="1" x14ac:dyDescent="0.2">
      <c r="A1" s="13" t="s">
        <v>2</v>
      </c>
      <c r="B1" s="14" t="s">
        <v>9</v>
      </c>
      <c r="C1" s="14"/>
      <c r="D1" s="14"/>
    </row>
    <row r="2" spans="1:12" s="3" customFormat="1" ht="9.9499999999999993" customHeight="1" x14ac:dyDescent="0.2">
      <c r="A2" s="11"/>
      <c r="B2" s="12"/>
      <c r="C2" s="12"/>
      <c r="D2" s="4"/>
    </row>
    <row r="3" spans="1:12" s="3" customFormat="1" ht="20.100000000000001" customHeight="1" x14ac:dyDescent="0.2">
      <c r="A3" s="129" t="s">
        <v>121</v>
      </c>
      <c r="B3" s="130"/>
      <c r="C3" s="130"/>
      <c r="D3" s="130"/>
      <c r="E3" s="130"/>
      <c r="F3" s="130"/>
      <c r="G3" s="130"/>
      <c r="H3" s="131"/>
      <c r="I3" s="160" t="s">
        <v>165</v>
      </c>
      <c r="J3" s="161"/>
      <c r="K3" s="161"/>
      <c r="L3" s="162"/>
    </row>
    <row r="4" spans="1:12" s="3" customFormat="1" ht="24.95" customHeight="1" x14ac:dyDescent="0.2">
      <c r="A4" s="205" t="s">
        <v>14</v>
      </c>
      <c r="B4" s="207" t="s">
        <v>16</v>
      </c>
      <c r="C4" s="202" t="s">
        <v>18</v>
      </c>
      <c r="D4" s="197" t="s">
        <v>17</v>
      </c>
      <c r="E4" s="264" t="s">
        <v>75</v>
      </c>
      <c r="F4" s="202" t="s">
        <v>13</v>
      </c>
      <c r="G4" s="203"/>
      <c r="H4" s="158" t="s">
        <v>83</v>
      </c>
      <c r="I4" s="264" t="s">
        <v>75</v>
      </c>
      <c r="J4" s="202" t="s">
        <v>13</v>
      </c>
      <c r="K4" s="203"/>
      <c r="L4" s="158" t="s">
        <v>83</v>
      </c>
    </row>
    <row r="5" spans="1:12" s="3" customFormat="1" ht="24.95" customHeight="1" x14ac:dyDescent="0.2">
      <c r="A5" s="224"/>
      <c r="B5" s="226"/>
      <c r="C5" s="227"/>
      <c r="D5" s="198"/>
      <c r="E5" s="241"/>
      <c r="F5" s="16" t="s">
        <v>95</v>
      </c>
      <c r="G5" s="24" t="s">
        <v>97</v>
      </c>
      <c r="H5" s="159"/>
      <c r="I5" s="241"/>
      <c r="J5" s="16" t="s">
        <v>95</v>
      </c>
      <c r="K5" s="24" t="s">
        <v>97</v>
      </c>
      <c r="L5" s="159"/>
    </row>
    <row r="6" spans="1:12" s="3" customFormat="1" ht="33.950000000000003" customHeight="1" x14ac:dyDescent="0.2">
      <c r="A6" s="187" t="s">
        <v>7</v>
      </c>
      <c r="B6" s="257" t="s">
        <v>67</v>
      </c>
      <c r="C6" s="173" t="s">
        <v>68</v>
      </c>
      <c r="D6" s="259" t="s">
        <v>31</v>
      </c>
      <c r="E6" s="40" t="s">
        <v>76</v>
      </c>
      <c r="F6" s="21">
        <v>2000</v>
      </c>
      <c r="G6" s="25" t="s">
        <v>25</v>
      </c>
      <c r="H6" s="86">
        <f t="shared" ref="H6" si="0">SUM(F6:G6)</f>
        <v>2000</v>
      </c>
      <c r="I6" s="40" t="s">
        <v>76</v>
      </c>
      <c r="J6" s="21">
        <f>J7*7.5345</f>
        <v>2263.7405250000002</v>
      </c>
      <c r="K6" s="25" t="s">
        <v>25</v>
      </c>
      <c r="L6" s="86">
        <f t="shared" ref="L6:L7" si="1">SUM(J6:K6)</f>
        <v>2263.7405250000002</v>
      </c>
    </row>
    <row r="7" spans="1:12" s="3" customFormat="1" ht="33.950000000000003" customHeight="1" x14ac:dyDescent="0.2">
      <c r="A7" s="188"/>
      <c r="B7" s="258"/>
      <c r="C7" s="174"/>
      <c r="D7" s="260"/>
      <c r="E7" s="47" t="s">
        <v>77</v>
      </c>
      <c r="F7" s="80">
        <f>F6/7.5345</f>
        <v>265.44561682925212</v>
      </c>
      <c r="G7" s="27" t="s">
        <v>25</v>
      </c>
      <c r="H7" s="88">
        <f>SUM(F7:G7)</f>
        <v>265.44561682925212</v>
      </c>
      <c r="I7" s="47" t="s">
        <v>77</v>
      </c>
      <c r="J7" s="80">
        <v>300.45</v>
      </c>
      <c r="K7" s="27" t="s">
        <v>25</v>
      </c>
      <c r="L7" s="88">
        <f t="shared" si="1"/>
        <v>300.45</v>
      </c>
    </row>
    <row r="8" spans="1:12" s="3" customFormat="1" ht="23.1" customHeight="1" x14ac:dyDescent="0.2">
      <c r="A8" s="187" t="s">
        <v>8</v>
      </c>
      <c r="B8" s="262" t="s">
        <v>112</v>
      </c>
      <c r="C8" s="173" t="s">
        <v>113</v>
      </c>
      <c r="D8" s="175" t="s">
        <v>31</v>
      </c>
      <c r="E8" s="40" t="s">
        <v>76</v>
      </c>
      <c r="F8" s="21">
        <v>3000</v>
      </c>
      <c r="G8" s="25" t="s">
        <v>25</v>
      </c>
      <c r="H8" s="86">
        <f>SUM(F8:G8)</f>
        <v>3000</v>
      </c>
      <c r="I8" s="40" t="s">
        <v>76</v>
      </c>
      <c r="J8" s="21">
        <f>J9*7.5345</f>
        <v>2961.0585000000001</v>
      </c>
      <c r="K8" s="25" t="s">
        <v>25</v>
      </c>
      <c r="L8" s="86">
        <f>SUM(J8:K8)</f>
        <v>2961.0585000000001</v>
      </c>
    </row>
    <row r="9" spans="1:12" s="3" customFormat="1" ht="23.1" customHeight="1" x14ac:dyDescent="0.2">
      <c r="A9" s="188"/>
      <c r="B9" s="263"/>
      <c r="C9" s="174"/>
      <c r="D9" s="176"/>
      <c r="E9" s="47" t="s">
        <v>77</v>
      </c>
      <c r="F9" s="22">
        <f>F8/7.5345</f>
        <v>398.16842524387812</v>
      </c>
      <c r="G9" s="27" t="s">
        <v>25</v>
      </c>
      <c r="H9" s="91">
        <f>SUM(F9:G9)</f>
        <v>398.16842524387812</v>
      </c>
      <c r="I9" s="47" t="s">
        <v>77</v>
      </c>
      <c r="J9" s="22">
        <v>393</v>
      </c>
      <c r="K9" s="27" t="s">
        <v>25</v>
      </c>
      <c r="L9" s="91">
        <f>SUM(J9:K9)</f>
        <v>393</v>
      </c>
    </row>
    <row r="10" spans="1:12" s="3" customFormat="1" ht="21" customHeight="1" x14ac:dyDescent="0.2">
      <c r="A10" s="167" t="s">
        <v>103</v>
      </c>
      <c r="B10" s="168"/>
      <c r="C10" s="168"/>
      <c r="D10" s="168"/>
      <c r="E10" s="62" t="s">
        <v>76</v>
      </c>
      <c r="F10" s="56">
        <f>F6+F8</f>
        <v>5000</v>
      </c>
      <c r="G10" s="72" t="s">
        <v>25</v>
      </c>
      <c r="H10" s="68">
        <f>H6+H8</f>
        <v>5000</v>
      </c>
      <c r="I10" s="62" t="s">
        <v>76</v>
      </c>
      <c r="J10" s="56">
        <f>J6+J8</f>
        <v>5224.7990250000003</v>
      </c>
      <c r="K10" s="72" t="s">
        <v>25</v>
      </c>
      <c r="L10" s="68">
        <f>L6+L8</f>
        <v>5224.7990250000003</v>
      </c>
    </row>
    <row r="11" spans="1:12" s="3" customFormat="1" ht="21" customHeight="1" x14ac:dyDescent="0.2">
      <c r="A11" s="169"/>
      <c r="B11" s="170"/>
      <c r="C11" s="170"/>
      <c r="D11" s="170"/>
      <c r="E11" s="74" t="s">
        <v>77</v>
      </c>
      <c r="F11" s="58">
        <f>F7+F9</f>
        <v>663.61404207313024</v>
      </c>
      <c r="G11" s="73" t="s">
        <v>25</v>
      </c>
      <c r="H11" s="69">
        <f>SUM(F11:G11)</f>
        <v>663.61404207313024</v>
      </c>
      <c r="I11" s="74" t="s">
        <v>77</v>
      </c>
      <c r="J11" s="58">
        <f>J7+J9</f>
        <v>693.45</v>
      </c>
      <c r="K11" s="73" t="s">
        <v>25</v>
      </c>
      <c r="L11" s="69">
        <f>L7+L9</f>
        <v>693.45</v>
      </c>
    </row>
    <row r="12" spans="1:12" s="3" customFormat="1" ht="12.75" customHeight="1" x14ac:dyDescent="0.2">
      <c r="A12" s="6"/>
      <c r="B12" s="6"/>
      <c r="C12" s="6"/>
      <c r="D12" s="8"/>
    </row>
    <row r="13" spans="1:12" s="3" customFormat="1" ht="12.75" customHeight="1" x14ac:dyDescent="0.2">
      <c r="A13" s="6"/>
      <c r="B13" s="6"/>
      <c r="C13" s="6"/>
      <c r="D13" s="8"/>
    </row>
    <row r="14" spans="1:12" s="3" customFormat="1" ht="12.75" customHeight="1" x14ac:dyDescent="0.2">
      <c r="A14" s="7" t="s">
        <v>44</v>
      </c>
      <c r="B14" s="7"/>
      <c r="C14" s="7"/>
      <c r="D14" s="7"/>
    </row>
    <row r="15" spans="1:12" s="3" customFormat="1" ht="9.75" customHeight="1" x14ac:dyDescent="0.2">
      <c r="A15" s="7"/>
      <c r="B15" s="7"/>
      <c r="C15" s="7"/>
      <c r="D15" s="7"/>
    </row>
    <row r="16" spans="1:12" s="3" customFormat="1" ht="20.100000000000001" customHeight="1" x14ac:dyDescent="0.2">
      <c r="A16" s="265" t="s">
        <v>121</v>
      </c>
      <c r="B16" s="266"/>
      <c r="C16" s="266"/>
      <c r="D16" s="266"/>
      <c r="E16" s="266"/>
      <c r="F16" s="266"/>
      <c r="G16" s="266"/>
      <c r="H16" s="267"/>
      <c r="I16" s="160" t="s">
        <v>165</v>
      </c>
      <c r="J16" s="161"/>
      <c r="K16" s="161"/>
      <c r="L16" s="162"/>
    </row>
    <row r="17" spans="1:12" ht="12.75" customHeight="1" x14ac:dyDescent="0.2">
      <c r="A17" s="157" t="s">
        <v>38</v>
      </c>
      <c r="B17" s="133" t="s">
        <v>161</v>
      </c>
      <c r="C17" s="134"/>
      <c r="D17" s="134"/>
      <c r="E17" s="134"/>
      <c r="F17" s="134"/>
      <c r="G17" s="134"/>
      <c r="H17" s="135"/>
      <c r="I17" s="146" t="s">
        <v>162</v>
      </c>
      <c r="J17" s="146"/>
      <c r="K17" s="146"/>
      <c r="L17" s="146"/>
    </row>
    <row r="18" spans="1:12" ht="12.75" customHeight="1" x14ac:dyDescent="0.2">
      <c r="A18" s="157"/>
      <c r="B18" s="136"/>
      <c r="C18" s="137"/>
      <c r="D18" s="137"/>
      <c r="E18" s="137"/>
      <c r="F18" s="137"/>
      <c r="G18" s="137"/>
      <c r="H18" s="138"/>
      <c r="I18" s="146"/>
      <c r="J18" s="146"/>
      <c r="K18" s="146"/>
      <c r="L18" s="146"/>
    </row>
    <row r="19" spans="1:12" ht="12.75" customHeight="1" x14ac:dyDescent="0.2">
      <c r="A19" s="157"/>
      <c r="B19" s="136"/>
      <c r="C19" s="137"/>
      <c r="D19" s="137"/>
      <c r="E19" s="137"/>
      <c r="F19" s="137"/>
      <c r="G19" s="137"/>
      <c r="H19" s="138"/>
      <c r="I19" s="146"/>
      <c r="J19" s="146"/>
      <c r="K19" s="146"/>
      <c r="L19" s="146"/>
    </row>
    <row r="20" spans="1:12" ht="12.75" customHeight="1" x14ac:dyDescent="0.2">
      <c r="A20" s="157"/>
      <c r="B20" s="136"/>
      <c r="C20" s="137"/>
      <c r="D20" s="137"/>
      <c r="E20" s="137"/>
      <c r="F20" s="137"/>
      <c r="G20" s="137"/>
      <c r="H20" s="138"/>
      <c r="I20" s="146"/>
      <c r="J20" s="146"/>
      <c r="K20" s="146"/>
      <c r="L20" s="146"/>
    </row>
    <row r="21" spans="1:12" ht="16.5" customHeight="1" x14ac:dyDescent="0.2">
      <c r="A21" s="157"/>
      <c r="B21" s="139"/>
      <c r="C21" s="140"/>
      <c r="D21" s="140"/>
      <c r="E21" s="140"/>
      <c r="F21" s="140"/>
      <c r="G21" s="140"/>
      <c r="H21" s="141"/>
      <c r="I21" s="146"/>
      <c r="J21" s="146"/>
      <c r="K21" s="146"/>
      <c r="L21" s="146"/>
    </row>
    <row r="22" spans="1:12" ht="39" customHeight="1" x14ac:dyDescent="0.2">
      <c r="A22" s="104" t="s">
        <v>39</v>
      </c>
      <c r="B22" s="126" t="s">
        <v>147</v>
      </c>
      <c r="C22" s="127"/>
      <c r="D22" s="127"/>
      <c r="E22" s="127"/>
      <c r="F22" s="127"/>
      <c r="G22" s="127"/>
      <c r="H22" s="128"/>
      <c r="I22" s="261" t="s">
        <v>148</v>
      </c>
      <c r="J22" s="261"/>
      <c r="K22" s="261"/>
      <c r="L22" s="261"/>
    </row>
  </sheetData>
  <sheetProtection algorithmName="SHA-512" hashValue="zHsf3fogUTLkLfgkd4Dl3mFhOOaJatn+OVaI4yyvYpQGIPtaePHPrQmyVv7S9pvqBFZLqd+QvbLGBEcp7Qjlng==" saltValue="eIbGk+dqghYIVAQLTEZINA==" spinCount="100000" sheet="1" objects="1" scenarios="1"/>
  <mergeCells count="28">
    <mergeCell ref="I3:L3"/>
    <mergeCell ref="I4:I5"/>
    <mergeCell ref="J4:K4"/>
    <mergeCell ref="L4:L5"/>
    <mergeCell ref="B17:H21"/>
    <mergeCell ref="A3:H3"/>
    <mergeCell ref="A16:H16"/>
    <mergeCell ref="A17:A21"/>
    <mergeCell ref="A4:A5"/>
    <mergeCell ref="B4:B5"/>
    <mergeCell ref="C4:C5"/>
    <mergeCell ref="D4:D5"/>
    <mergeCell ref="E4:E5"/>
    <mergeCell ref="F4:G4"/>
    <mergeCell ref="H4:H5"/>
    <mergeCell ref="A6:A7"/>
    <mergeCell ref="B6:B7"/>
    <mergeCell ref="C6:C7"/>
    <mergeCell ref="D6:D7"/>
    <mergeCell ref="A10:D11"/>
    <mergeCell ref="I22:L22"/>
    <mergeCell ref="A8:A9"/>
    <mergeCell ref="B8:B9"/>
    <mergeCell ref="C8:C9"/>
    <mergeCell ref="D8:D9"/>
    <mergeCell ref="I17:L21"/>
    <mergeCell ref="I16:L16"/>
    <mergeCell ref="B22:H22"/>
  </mergeCells>
  <phoneticPr fontId="1" type="noConversion"/>
  <pageMargins left="0.39370078740157483" right="0.19685039370078741"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2023.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9"/>
  <sheetViews>
    <sheetView zoomScaleNormal="100" workbookViewId="0">
      <selection activeCell="D33" sqref="D33:E33"/>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5" width="5.7109375" style="2" customWidth="1"/>
    <col min="6" max="8" width="15.7109375" style="2" customWidth="1"/>
    <col min="9" max="9" width="5.7109375" style="2" customWidth="1"/>
    <col min="10" max="12" width="15.7109375" style="2" customWidth="1"/>
    <col min="13" max="16384" width="9.140625" style="2"/>
  </cols>
  <sheetData>
    <row r="1" spans="1:12" s="15" customFormat="1" ht="20.100000000000001" customHeight="1" x14ac:dyDescent="0.2">
      <c r="A1" s="13" t="s">
        <v>3</v>
      </c>
      <c r="B1" s="14" t="s">
        <v>4</v>
      </c>
      <c r="C1" s="14"/>
      <c r="D1" s="14"/>
    </row>
    <row r="2" spans="1:12" s="3" customFormat="1" ht="9.9499999999999993" customHeight="1" x14ac:dyDescent="0.2">
      <c r="A2" s="11"/>
      <c r="B2" s="12"/>
      <c r="C2" s="12"/>
      <c r="D2" s="4"/>
    </row>
    <row r="3" spans="1:12" s="3" customFormat="1" ht="20.100000000000001" customHeight="1" x14ac:dyDescent="0.2">
      <c r="A3" s="129" t="s">
        <v>121</v>
      </c>
      <c r="B3" s="130"/>
      <c r="C3" s="130"/>
      <c r="D3" s="130"/>
      <c r="E3" s="130"/>
      <c r="F3" s="130"/>
      <c r="G3" s="130"/>
      <c r="H3" s="131"/>
      <c r="I3" s="160" t="s">
        <v>165</v>
      </c>
      <c r="J3" s="161"/>
      <c r="K3" s="161"/>
      <c r="L3" s="162"/>
    </row>
    <row r="4" spans="1:12" s="3" customFormat="1" ht="24.95" customHeight="1" x14ac:dyDescent="0.2">
      <c r="A4" s="205" t="s">
        <v>14</v>
      </c>
      <c r="B4" s="207" t="s">
        <v>16</v>
      </c>
      <c r="C4" s="202" t="s">
        <v>18</v>
      </c>
      <c r="D4" s="197" t="s">
        <v>17</v>
      </c>
      <c r="E4" s="163" t="s">
        <v>75</v>
      </c>
      <c r="F4" s="202" t="s">
        <v>13</v>
      </c>
      <c r="G4" s="203"/>
      <c r="H4" s="158" t="s">
        <v>83</v>
      </c>
      <c r="I4" s="163" t="s">
        <v>75</v>
      </c>
      <c r="J4" s="202" t="s">
        <v>13</v>
      </c>
      <c r="K4" s="203"/>
      <c r="L4" s="158" t="s">
        <v>83</v>
      </c>
    </row>
    <row r="5" spans="1:12" s="3" customFormat="1" ht="36" customHeight="1" x14ac:dyDescent="0.2">
      <c r="A5" s="224"/>
      <c r="B5" s="226"/>
      <c r="C5" s="227"/>
      <c r="D5" s="198"/>
      <c r="E5" s="164"/>
      <c r="F5" s="16" t="s">
        <v>95</v>
      </c>
      <c r="G5" s="24" t="s">
        <v>96</v>
      </c>
      <c r="H5" s="159"/>
      <c r="I5" s="164"/>
      <c r="J5" s="16" t="s">
        <v>95</v>
      </c>
      <c r="K5" s="24" t="s">
        <v>96</v>
      </c>
      <c r="L5" s="159"/>
    </row>
    <row r="6" spans="1:12" s="3" customFormat="1" ht="45.95" customHeight="1" x14ac:dyDescent="0.2">
      <c r="A6" s="187" t="s">
        <v>7</v>
      </c>
      <c r="B6" s="219" t="s">
        <v>85</v>
      </c>
      <c r="C6" s="221" t="s">
        <v>150</v>
      </c>
      <c r="D6" s="185" t="s">
        <v>72</v>
      </c>
      <c r="E6" s="40" t="s">
        <v>76</v>
      </c>
      <c r="F6" s="81">
        <v>7800</v>
      </c>
      <c r="G6" s="25">
        <v>1250</v>
      </c>
      <c r="H6" s="33">
        <f t="shared" ref="H6" si="0">SUM(F6:G6)</f>
        <v>9050</v>
      </c>
      <c r="I6" s="40" t="s">
        <v>76</v>
      </c>
      <c r="J6" s="81">
        <f>J7*7.5345</f>
        <v>7790.6730000000007</v>
      </c>
      <c r="K6" s="25">
        <f>K7*7.5345</f>
        <v>1243.1925000000001</v>
      </c>
      <c r="L6" s="33">
        <f t="shared" ref="L6" si="1">SUM(J6:K6)</f>
        <v>9033.8654999999999</v>
      </c>
    </row>
    <row r="7" spans="1:12" s="3" customFormat="1" ht="45.95" customHeight="1" x14ac:dyDescent="0.2">
      <c r="A7" s="275"/>
      <c r="B7" s="268"/>
      <c r="C7" s="269"/>
      <c r="D7" s="272"/>
      <c r="E7" s="100" t="s">
        <v>77</v>
      </c>
      <c r="F7" s="96">
        <f>F6/7.5345</f>
        <v>1035.2379056340831</v>
      </c>
      <c r="G7" s="96">
        <f>G6/7.5345</f>
        <v>165.90351051828256</v>
      </c>
      <c r="H7" s="94">
        <f>SUM(F7:G7)</f>
        <v>1201.1414161523655</v>
      </c>
      <c r="I7" s="100" t="s">
        <v>77</v>
      </c>
      <c r="J7" s="96">
        <v>1034</v>
      </c>
      <c r="K7" s="96">
        <v>165</v>
      </c>
      <c r="L7" s="94">
        <f>SUM(J7:K7)</f>
        <v>1199</v>
      </c>
    </row>
    <row r="8" spans="1:12" s="3" customFormat="1" ht="27" customHeight="1" x14ac:dyDescent="0.2">
      <c r="A8" s="276" t="s">
        <v>8</v>
      </c>
      <c r="B8" s="268" t="s">
        <v>151</v>
      </c>
      <c r="C8" s="269" t="s">
        <v>152</v>
      </c>
      <c r="D8" s="270" t="s">
        <v>30</v>
      </c>
      <c r="E8" s="95" t="s">
        <v>76</v>
      </c>
      <c r="F8" s="96">
        <v>6100</v>
      </c>
      <c r="G8" s="98" t="s">
        <v>25</v>
      </c>
      <c r="H8" s="94">
        <f>SUM(F8:G8)</f>
        <v>6100</v>
      </c>
      <c r="I8" s="95" t="s">
        <v>76</v>
      </c>
      <c r="J8" s="96">
        <f>J9*7.5345</f>
        <v>6027.6</v>
      </c>
      <c r="K8" s="98" t="s">
        <v>25</v>
      </c>
      <c r="L8" s="94">
        <f>SUM(J8:K8)</f>
        <v>6027.6</v>
      </c>
    </row>
    <row r="9" spans="1:12" s="3" customFormat="1" ht="27" customHeight="1" x14ac:dyDescent="0.2">
      <c r="A9" s="251"/>
      <c r="B9" s="268"/>
      <c r="C9" s="269"/>
      <c r="D9" s="271"/>
      <c r="E9" s="100" t="s">
        <v>77</v>
      </c>
      <c r="F9" s="96">
        <f>F8/7.5345</f>
        <v>809.60913132921883</v>
      </c>
      <c r="G9" s="98" t="s">
        <v>25</v>
      </c>
      <c r="H9" s="94">
        <f>SUM(F9:G9)</f>
        <v>809.60913132921883</v>
      </c>
      <c r="I9" s="100" t="s">
        <v>77</v>
      </c>
      <c r="J9" s="96">
        <v>800</v>
      </c>
      <c r="K9" s="98" t="s">
        <v>25</v>
      </c>
      <c r="L9" s="94">
        <f>SUM(J9:K9)</f>
        <v>800</v>
      </c>
    </row>
    <row r="10" spans="1:12" s="3" customFormat="1" ht="27" customHeight="1" x14ac:dyDescent="0.2">
      <c r="A10" s="251" t="s">
        <v>0</v>
      </c>
      <c r="B10" s="268" t="s">
        <v>86</v>
      </c>
      <c r="C10" s="269" t="s">
        <v>73</v>
      </c>
      <c r="D10" s="270" t="s">
        <v>30</v>
      </c>
      <c r="E10" s="95" t="s">
        <v>76</v>
      </c>
      <c r="F10" s="99" t="s">
        <v>25</v>
      </c>
      <c r="G10" s="97">
        <v>10000</v>
      </c>
      <c r="H10" s="94">
        <f>SUM(G10)</f>
        <v>10000</v>
      </c>
      <c r="I10" s="95" t="s">
        <v>76</v>
      </c>
      <c r="J10" s="99" t="s">
        <v>25</v>
      </c>
      <c r="K10" s="97">
        <v>10000</v>
      </c>
      <c r="L10" s="94">
        <f>SUM(K10)</f>
        <v>10000</v>
      </c>
    </row>
    <row r="11" spans="1:12" s="3" customFormat="1" ht="27" customHeight="1" x14ac:dyDescent="0.2">
      <c r="A11" s="275"/>
      <c r="B11" s="268"/>
      <c r="C11" s="269"/>
      <c r="D11" s="271"/>
      <c r="E11" s="100" t="s">
        <v>77</v>
      </c>
      <c r="F11" s="99" t="s">
        <v>25</v>
      </c>
      <c r="G11" s="96">
        <f>G10/7.5345</f>
        <v>1327.2280841462605</v>
      </c>
      <c r="H11" s="94">
        <f>SUM(G11)</f>
        <v>1327.2280841462605</v>
      </c>
      <c r="I11" s="100" t="s">
        <v>77</v>
      </c>
      <c r="J11" s="99" t="s">
        <v>25</v>
      </c>
      <c r="K11" s="96">
        <f>K10/7.5345</f>
        <v>1327.2280841462605</v>
      </c>
      <c r="L11" s="94">
        <f>SUM(K11)</f>
        <v>1327.2280841462605</v>
      </c>
    </row>
    <row r="12" spans="1:12" s="3" customFormat="1" ht="27" customHeight="1" x14ac:dyDescent="0.2">
      <c r="A12" s="273" t="s">
        <v>1</v>
      </c>
      <c r="B12" s="252" t="s">
        <v>114</v>
      </c>
      <c r="C12" s="253" t="s">
        <v>115</v>
      </c>
      <c r="D12" s="271" t="s">
        <v>116</v>
      </c>
      <c r="E12" s="95" t="s">
        <v>76</v>
      </c>
      <c r="F12" s="110">
        <v>55700</v>
      </c>
      <c r="G12" s="111" t="s">
        <v>25</v>
      </c>
      <c r="H12" s="34">
        <f>SUM(F12:G12)</f>
        <v>55700</v>
      </c>
      <c r="I12" s="95" t="s">
        <v>76</v>
      </c>
      <c r="J12" s="110">
        <f>J13*7.5345</f>
        <v>64256.024280000005</v>
      </c>
      <c r="K12" s="111" t="s">
        <v>25</v>
      </c>
      <c r="L12" s="34">
        <f>SUM(J12:K12)</f>
        <v>64256.024280000005</v>
      </c>
    </row>
    <row r="13" spans="1:12" s="3" customFormat="1" ht="27" customHeight="1" x14ac:dyDescent="0.2">
      <c r="A13" s="274"/>
      <c r="B13" s="220"/>
      <c r="C13" s="222"/>
      <c r="D13" s="186"/>
      <c r="E13" s="100" t="s">
        <v>77</v>
      </c>
      <c r="F13" s="28">
        <f>F12/7.5345</f>
        <v>7392.6604286946704</v>
      </c>
      <c r="G13" s="109" t="s">
        <v>25</v>
      </c>
      <c r="H13" s="35">
        <f>SUM(F13:G13)</f>
        <v>7392.6604286946704</v>
      </c>
      <c r="I13" s="100" t="s">
        <v>77</v>
      </c>
      <c r="J13" s="28">
        <v>8528.24</v>
      </c>
      <c r="K13" s="109" t="s">
        <v>25</v>
      </c>
      <c r="L13" s="35">
        <f>SUM(J13:K13)</f>
        <v>8528.24</v>
      </c>
    </row>
    <row r="14" spans="1:12" s="3" customFormat="1" ht="21" customHeight="1" x14ac:dyDescent="0.2">
      <c r="A14" s="167" t="s">
        <v>104</v>
      </c>
      <c r="B14" s="168"/>
      <c r="C14" s="168"/>
      <c r="D14" s="242"/>
      <c r="E14" s="62" t="s">
        <v>76</v>
      </c>
      <c r="F14" s="56">
        <f>F6+F8+F12</f>
        <v>69600</v>
      </c>
      <c r="G14" s="72">
        <f>G6+G10</f>
        <v>11250</v>
      </c>
      <c r="H14" s="60">
        <f>SUM(F14:G14)</f>
        <v>80850</v>
      </c>
      <c r="I14" s="62" t="s">
        <v>76</v>
      </c>
      <c r="J14" s="56">
        <f>J6+J8+J12</f>
        <v>78074.297279999999</v>
      </c>
      <c r="K14" s="72">
        <f>K6+K10</f>
        <v>11243.192500000001</v>
      </c>
      <c r="L14" s="60">
        <f>SUM(J14:K14)</f>
        <v>89317.489780000004</v>
      </c>
    </row>
    <row r="15" spans="1:12" s="3" customFormat="1" ht="21" customHeight="1" x14ac:dyDescent="0.2">
      <c r="A15" s="169"/>
      <c r="B15" s="170"/>
      <c r="C15" s="170"/>
      <c r="D15" s="243"/>
      <c r="E15" s="74" t="s">
        <v>77</v>
      </c>
      <c r="F15" s="58">
        <f>F7+F9+F13</f>
        <v>9237.5074656579727</v>
      </c>
      <c r="G15" s="73">
        <f>G14/7.5345</f>
        <v>1493.1315946645429</v>
      </c>
      <c r="H15" s="61">
        <f>SUM(F15:G15)</f>
        <v>10730.639060322515</v>
      </c>
      <c r="I15" s="74" t="s">
        <v>77</v>
      </c>
      <c r="J15" s="58">
        <f>J7+J9+J13</f>
        <v>10362.24</v>
      </c>
      <c r="K15" s="73">
        <f>K7+K11</f>
        <v>1492.2280841462605</v>
      </c>
      <c r="L15" s="61">
        <f>SUM(J15:K15)</f>
        <v>11854.46808414626</v>
      </c>
    </row>
    <row r="16" spans="1:12" s="3" customFormat="1" ht="12.75" customHeight="1" x14ac:dyDescent="0.2">
      <c r="A16" s="6"/>
      <c r="B16" s="6"/>
      <c r="C16" s="6"/>
      <c r="D16" s="8"/>
    </row>
    <row r="17" spans="1:12" s="3" customFormat="1" ht="12.75" customHeight="1" x14ac:dyDescent="0.2">
      <c r="A17" s="7" t="s">
        <v>44</v>
      </c>
      <c r="B17" s="7"/>
      <c r="C17" s="7"/>
      <c r="D17" s="7"/>
    </row>
    <row r="18" spans="1:12" s="3" customFormat="1" ht="12.75" customHeight="1" x14ac:dyDescent="0.2">
      <c r="A18" s="7"/>
      <c r="B18" s="7"/>
      <c r="C18" s="7"/>
      <c r="D18" s="7"/>
    </row>
    <row r="19" spans="1:12" s="3" customFormat="1" ht="20.100000000000001" customHeight="1" x14ac:dyDescent="0.2">
      <c r="A19" s="228" t="s">
        <v>121</v>
      </c>
      <c r="B19" s="229"/>
      <c r="C19" s="229"/>
      <c r="D19" s="229"/>
      <c r="E19" s="229"/>
      <c r="F19" s="229"/>
      <c r="G19" s="229"/>
      <c r="H19" s="230"/>
      <c r="I19" s="160" t="s">
        <v>165</v>
      </c>
      <c r="J19" s="161"/>
      <c r="K19" s="161"/>
      <c r="L19" s="162"/>
    </row>
    <row r="20" spans="1:12" ht="12.75" customHeight="1" x14ac:dyDescent="0.2">
      <c r="A20" s="157" t="s">
        <v>38</v>
      </c>
      <c r="B20" s="133" t="s">
        <v>153</v>
      </c>
      <c r="C20" s="134"/>
      <c r="D20" s="134"/>
      <c r="E20" s="134"/>
      <c r="F20" s="134"/>
      <c r="G20" s="134"/>
      <c r="H20" s="135"/>
      <c r="I20" s="146" t="s">
        <v>154</v>
      </c>
      <c r="J20" s="146"/>
      <c r="K20" s="146"/>
      <c r="L20" s="146"/>
    </row>
    <row r="21" spans="1:12" ht="12.75" customHeight="1" x14ac:dyDescent="0.2">
      <c r="A21" s="157"/>
      <c r="B21" s="136"/>
      <c r="C21" s="137"/>
      <c r="D21" s="137"/>
      <c r="E21" s="137"/>
      <c r="F21" s="137"/>
      <c r="G21" s="137"/>
      <c r="H21" s="138"/>
      <c r="I21" s="146"/>
      <c r="J21" s="146"/>
      <c r="K21" s="146"/>
      <c r="L21" s="146"/>
    </row>
    <row r="22" spans="1:12" ht="12.75" customHeight="1" x14ac:dyDescent="0.2">
      <c r="A22" s="157"/>
      <c r="B22" s="136"/>
      <c r="C22" s="137"/>
      <c r="D22" s="137"/>
      <c r="E22" s="137"/>
      <c r="F22" s="137"/>
      <c r="G22" s="137"/>
      <c r="H22" s="138"/>
      <c r="I22" s="146"/>
      <c r="J22" s="146"/>
      <c r="K22" s="146"/>
      <c r="L22" s="146"/>
    </row>
    <row r="23" spans="1:12" ht="39" customHeight="1" x14ac:dyDescent="0.2">
      <c r="A23" s="157"/>
      <c r="B23" s="139"/>
      <c r="C23" s="140"/>
      <c r="D23" s="140"/>
      <c r="E23" s="140"/>
      <c r="F23" s="140"/>
      <c r="G23" s="140"/>
      <c r="H23" s="141"/>
      <c r="I23" s="146"/>
      <c r="J23" s="146"/>
      <c r="K23" s="146"/>
      <c r="L23" s="146"/>
    </row>
    <row r="24" spans="1:12" ht="12.75" customHeight="1" x14ac:dyDescent="0.2">
      <c r="A24" s="157" t="s">
        <v>39</v>
      </c>
      <c r="B24" s="133" t="s">
        <v>155</v>
      </c>
      <c r="C24" s="134"/>
      <c r="D24" s="134"/>
      <c r="E24" s="134"/>
      <c r="F24" s="134"/>
      <c r="G24" s="134"/>
      <c r="H24" s="135"/>
      <c r="I24" s="146" t="s">
        <v>157</v>
      </c>
      <c r="J24" s="146"/>
      <c r="K24" s="146"/>
      <c r="L24" s="146"/>
    </row>
    <row r="25" spans="1:12" x14ac:dyDescent="0.2">
      <c r="A25" s="157"/>
      <c r="B25" s="136"/>
      <c r="C25" s="137"/>
      <c r="D25" s="137"/>
      <c r="E25" s="137"/>
      <c r="F25" s="137"/>
      <c r="G25" s="137"/>
      <c r="H25" s="138"/>
      <c r="I25" s="146"/>
      <c r="J25" s="146"/>
      <c r="K25" s="146"/>
      <c r="L25" s="146"/>
    </row>
    <row r="26" spans="1:12" x14ac:dyDescent="0.2">
      <c r="A26" s="157"/>
      <c r="B26" s="139"/>
      <c r="C26" s="140"/>
      <c r="D26" s="140"/>
      <c r="E26" s="140"/>
      <c r="F26" s="140"/>
      <c r="G26" s="140"/>
      <c r="H26" s="141"/>
      <c r="I26" s="146"/>
      <c r="J26" s="146"/>
      <c r="K26" s="146"/>
      <c r="L26" s="146"/>
    </row>
    <row r="27" spans="1:12" ht="12.75" customHeight="1" x14ac:dyDescent="0.2">
      <c r="A27" s="157" t="s">
        <v>40</v>
      </c>
      <c r="B27" s="133" t="s">
        <v>74</v>
      </c>
      <c r="C27" s="134"/>
      <c r="D27" s="134"/>
      <c r="E27" s="134"/>
      <c r="F27" s="134"/>
      <c r="G27" s="134"/>
      <c r="H27" s="135"/>
      <c r="I27" s="146" t="s">
        <v>156</v>
      </c>
      <c r="J27" s="146"/>
      <c r="K27" s="146"/>
      <c r="L27" s="146"/>
    </row>
    <row r="28" spans="1:12" x14ac:dyDescent="0.2">
      <c r="A28" s="157"/>
      <c r="B28" s="136"/>
      <c r="C28" s="137"/>
      <c r="D28" s="137"/>
      <c r="E28" s="137"/>
      <c r="F28" s="137"/>
      <c r="G28" s="137"/>
      <c r="H28" s="138"/>
      <c r="I28" s="146"/>
      <c r="J28" s="146"/>
      <c r="K28" s="146"/>
      <c r="L28" s="146"/>
    </row>
    <row r="29" spans="1:12" x14ac:dyDescent="0.2">
      <c r="A29" s="157"/>
      <c r="B29" s="139"/>
      <c r="C29" s="140"/>
      <c r="D29" s="140"/>
      <c r="E29" s="140"/>
      <c r="F29" s="140"/>
      <c r="G29" s="140"/>
      <c r="H29" s="141"/>
      <c r="I29" s="146"/>
      <c r="J29" s="146"/>
      <c r="K29" s="146"/>
      <c r="L29" s="146"/>
    </row>
    <row r="30" spans="1:12" ht="37.5" customHeight="1" x14ac:dyDescent="0.2">
      <c r="A30" s="112" t="s">
        <v>41</v>
      </c>
      <c r="B30" s="126" t="s">
        <v>163</v>
      </c>
      <c r="C30" s="127"/>
      <c r="D30" s="127"/>
      <c r="E30" s="127"/>
      <c r="F30" s="127"/>
      <c r="G30" s="127"/>
      <c r="H30" s="128"/>
      <c r="I30" s="277" t="s">
        <v>164</v>
      </c>
      <c r="J30" s="278"/>
      <c r="K30" s="278"/>
      <c r="L30" s="279"/>
    </row>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sheetData>
  <sheetProtection algorithmName="SHA-512" hashValue="4aMx+oKS5iREhLXPXqhotAFIMAAcyqm5bo02XdsXHAg3mmCR+b7m6qEaPgXJVE9oLA8+9RN5+fRKBcRcnmKAww==" saltValue="O2nTNxMdp/veHr5QZD30oQ==" spinCount="100000" sheet="1" objects="1" scenarios="1"/>
  <mergeCells count="42">
    <mergeCell ref="I24:L26"/>
    <mergeCell ref="I27:L29"/>
    <mergeCell ref="I30:L30"/>
    <mergeCell ref="A3:H3"/>
    <mergeCell ref="B20:H23"/>
    <mergeCell ref="B24:H26"/>
    <mergeCell ref="B27:H29"/>
    <mergeCell ref="B30:H30"/>
    <mergeCell ref="I3:L3"/>
    <mergeCell ref="I4:I5"/>
    <mergeCell ref="J4:K4"/>
    <mergeCell ref="L4:L5"/>
    <mergeCell ref="I20:L23"/>
    <mergeCell ref="A27:A29"/>
    <mergeCell ref="A14:D15"/>
    <mergeCell ref="A20:A23"/>
    <mergeCell ref="A24:A26"/>
    <mergeCell ref="D8:D9"/>
    <mergeCell ref="D10:D11"/>
    <mergeCell ref="D4:D5"/>
    <mergeCell ref="B6:B7"/>
    <mergeCell ref="C6:C7"/>
    <mergeCell ref="D6:D7"/>
    <mergeCell ref="A12:A13"/>
    <mergeCell ref="B12:B13"/>
    <mergeCell ref="C12:C13"/>
    <mergeCell ref="D12:D13"/>
    <mergeCell ref="A6:A7"/>
    <mergeCell ref="A8:A9"/>
    <mergeCell ref="A10:A11"/>
    <mergeCell ref="A4:A5"/>
    <mergeCell ref="B4:B5"/>
    <mergeCell ref="E4:E5"/>
    <mergeCell ref="F4:G4"/>
    <mergeCell ref="H4:H5"/>
    <mergeCell ref="A19:H19"/>
    <mergeCell ref="I19:L19"/>
    <mergeCell ref="B8:B9"/>
    <mergeCell ref="C8:C9"/>
    <mergeCell ref="B10:B11"/>
    <mergeCell ref="C10:C11"/>
    <mergeCell ref="C4:C5"/>
  </mergeCells>
  <phoneticPr fontId="1" type="noConversion"/>
  <pageMargins left="0.39370078740157483" right="0.19685039370078741"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2023.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0"/>
  <sheetViews>
    <sheetView zoomScaleNormal="100" workbookViewId="0">
      <selection activeCell="G26" sqref="G26"/>
    </sheetView>
  </sheetViews>
  <sheetFormatPr defaultRowHeight="12.75" x14ac:dyDescent="0.2"/>
  <cols>
    <col min="1" max="1" width="3.85546875" style="5" customWidth="1"/>
    <col min="2" max="2" width="17.5703125" style="5" customWidth="1"/>
    <col min="3" max="3" width="4.7109375" style="2" customWidth="1"/>
    <col min="4" max="12" width="9.7109375" style="2" customWidth="1"/>
    <col min="13" max="13" width="4.7109375" style="2" customWidth="1"/>
    <col min="14" max="22" width="9.7109375" style="2" customWidth="1"/>
    <col min="23" max="16384" width="9.140625" style="2"/>
  </cols>
  <sheetData>
    <row r="1" spans="1:22" ht="31.5" customHeight="1" x14ac:dyDescent="0.2"/>
    <row r="2" spans="1:22" s="15" customFormat="1" ht="20.100000000000001" customHeight="1" x14ac:dyDescent="0.2">
      <c r="A2" s="283" t="s">
        <v>21</v>
      </c>
      <c r="B2" s="283"/>
      <c r="C2" s="283"/>
      <c r="D2" s="283"/>
      <c r="E2" s="283"/>
      <c r="F2" s="283"/>
      <c r="G2" s="283"/>
      <c r="H2" s="283"/>
      <c r="I2" s="283"/>
      <c r="J2" s="283"/>
      <c r="K2" s="283"/>
      <c r="L2" s="283"/>
      <c r="M2" s="283"/>
      <c r="N2" s="283"/>
      <c r="O2" s="283"/>
      <c r="P2" s="283"/>
      <c r="Q2" s="283"/>
      <c r="R2" s="283"/>
      <c r="S2" s="283"/>
      <c r="T2" s="283"/>
      <c r="U2" s="283"/>
      <c r="V2" s="283"/>
    </row>
    <row r="3" spans="1:22" s="3" customFormat="1" ht="9.9499999999999993" customHeight="1" x14ac:dyDescent="0.2">
      <c r="A3" s="11"/>
      <c r="B3" s="12"/>
    </row>
    <row r="4" spans="1:22" s="3" customFormat="1" ht="20.100000000000001" customHeight="1" x14ac:dyDescent="0.2">
      <c r="A4" s="129" t="s">
        <v>158</v>
      </c>
      <c r="B4" s="130"/>
      <c r="C4" s="130"/>
      <c r="D4" s="130"/>
      <c r="E4" s="130"/>
      <c r="F4" s="130"/>
      <c r="G4" s="130"/>
      <c r="H4" s="130"/>
      <c r="I4" s="130"/>
      <c r="J4" s="130"/>
      <c r="K4" s="130"/>
      <c r="L4" s="131"/>
      <c r="M4" s="160" t="s">
        <v>165</v>
      </c>
      <c r="N4" s="161"/>
      <c r="O4" s="161"/>
      <c r="P4" s="161"/>
      <c r="Q4" s="161"/>
      <c r="R4" s="161"/>
      <c r="S4" s="161"/>
      <c r="T4" s="161"/>
      <c r="U4" s="161"/>
      <c r="V4" s="162"/>
    </row>
    <row r="5" spans="1:22" s="3" customFormat="1" ht="24.95" customHeight="1" x14ac:dyDescent="0.2">
      <c r="A5" s="289" t="s">
        <v>14</v>
      </c>
      <c r="B5" s="291" t="s">
        <v>19</v>
      </c>
      <c r="C5" s="284" t="s">
        <v>75</v>
      </c>
      <c r="D5" s="202" t="s">
        <v>13</v>
      </c>
      <c r="E5" s="202"/>
      <c r="F5" s="202"/>
      <c r="G5" s="202"/>
      <c r="H5" s="202"/>
      <c r="I5" s="202"/>
      <c r="J5" s="202"/>
      <c r="K5" s="203"/>
      <c r="L5" s="286" t="s">
        <v>83</v>
      </c>
      <c r="M5" s="284" t="s">
        <v>75</v>
      </c>
      <c r="N5" s="202" t="s">
        <v>13</v>
      </c>
      <c r="O5" s="202"/>
      <c r="P5" s="202"/>
      <c r="Q5" s="202"/>
      <c r="R5" s="202"/>
      <c r="S5" s="202"/>
      <c r="T5" s="202"/>
      <c r="U5" s="203"/>
      <c r="V5" s="286" t="s">
        <v>83</v>
      </c>
    </row>
    <row r="6" spans="1:22" s="3" customFormat="1" ht="70.5" customHeight="1" x14ac:dyDescent="0.2">
      <c r="A6" s="290"/>
      <c r="B6" s="292"/>
      <c r="C6" s="285"/>
      <c r="D6" s="16" t="s">
        <v>87</v>
      </c>
      <c r="E6" s="16" t="s">
        <v>88</v>
      </c>
      <c r="F6" s="16" t="s">
        <v>89</v>
      </c>
      <c r="G6" s="16" t="s">
        <v>90</v>
      </c>
      <c r="H6" s="16" t="s">
        <v>80</v>
      </c>
      <c r="I6" s="16" t="s">
        <v>91</v>
      </c>
      <c r="J6" s="16" t="s">
        <v>92</v>
      </c>
      <c r="K6" s="24" t="s">
        <v>93</v>
      </c>
      <c r="L6" s="287"/>
      <c r="M6" s="285"/>
      <c r="N6" s="16" t="s">
        <v>87</v>
      </c>
      <c r="O6" s="16" t="s">
        <v>88</v>
      </c>
      <c r="P6" s="16" t="s">
        <v>89</v>
      </c>
      <c r="Q6" s="16" t="s">
        <v>90</v>
      </c>
      <c r="R6" s="16" t="s">
        <v>80</v>
      </c>
      <c r="S6" s="16" t="s">
        <v>91</v>
      </c>
      <c r="T6" s="16" t="s">
        <v>92</v>
      </c>
      <c r="U6" s="24" t="s">
        <v>93</v>
      </c>
      <c r="V6" s="287"/>
    </row>
    <row r="7" spans="1:22" s="3" customFormat="1" ht="24.95" customHeight="1" x14ac:dyDescent="0.2">
      <c r="A7" s="178" t="s">
        <v>7</v>
      </c>
      <c r="B7" s="281" t="s">
        <v>11</v>
      </c>
      <c r="C7" s="85" t="s">
        <v>76</v>
      </c>
      <c r="D7" s="21">
        <f>'1. GOSPODARENJE OTPADOM'!F18</f>
        <v>928797</v>
      </c>
      <c r="E7" s="23" t="s">
        <v>25</v>
      </c>
      <c r="F7" s="23" t="s">
        <v>25</v>
      </c>
      <c r="G7" s="21">
        <f>'1. GOSPODARENJE OTPADOM'!G18</f>
        <v>13800</v>
      </c>
      <c r="H7" s="21">
        <f>'1. GOSPODARENJE OTPADOM'!H18</f>
        <v>362200</v>
      </c>
      <c r="I7" s="21">
        <f>'1. GOSPODARENJE OTPADOM'!I18</f>
        <v>16160</v>
      </c>
      <c r="J7" s="21">
        <f>'1. GOSPODARENJE OTPADOM'!J18</f>
        <v>0</v>
      </c>
      <c r="K7" s="25" t="s">
        <v>25</v>
      </c>
      <c r="L7" s="86">
        <f>SUM(D7:K7)</f>
        <v>1320957</v>
      </c>
      <c r="M7" s="85" t="s">
        <v>76</v>
      </c>
      <c r="N7" s="21">
        <f>'1. GOSPODARENJE OTPADOM'!M18</f>
        <v>940036.84438499995</v>
      </c>
      <c r="O7" s="23" t="s">
        <v>25</v>
      </c>
      <c r="P7" s="23" t="s">
        <v>25</v>
      </c>
      <c r="Q7" s="21">
        <f>'1. GOSPODARENJE OTPADOM'!N18</f>
        <v>14375.826000000001</v>
      </c>
      <c r="R7" s="21">
        <f>'1. GOSPODARENJE OTPADOM'!O18</f>
        <v>392015.96637000004</v>
      </c>
      <c r="S7" s="21">
        <f>'1. GOSPODARENJE OTPADOM'!P18</f>
        <v>16160</v>
      </c>
      <c r="T7" s="21">
        <f>'1. GOSPODARENJE OTPADOM'!Q18</f>
        <v>0</v>
      </c>
      <c r="U7" s="25" t="s">
        <v>25</v>
      </c>
      <c r="V7" s="86">
        <f>SUM(N7:U7)</f>
        <v>1362588.6367549999</v>
      </c>
    </row>
    <row r="8" spans="1:22" s="3" customFormat="1" ht="24.95" customHeight="1" x14ac:dyDescent="0.2">
      <c r="A8" s="179"/>
      <c r="B8" s="282"/>
      <c r="C8" s="87" t="s">
        <v>77</v>
      </c>
      <c r="D8" s="22">
        <f>'1. GOSPODARENJE OTPADOM'!F19</f>
        <v>123272.54628707943</v>
      </c>
      <c r="E8" s="28" t="s">
        <v>25</v>
      </c>
      <c r="F8" s="28" t="s">
        <v>25</v>
      </c>
      <c r="G8" s="22">
        <f>'1. GOSPODARENJE OTPADOM'!G19</f>
        <v>1831.5747561218395</v>
      </c>
      <c r="H8" s="22">
        <f>'1. GOSPODARENJE OTPADOM'!H19</f>
        <v>48072.201207777551</v>
      </c>
      <c r="I8" s="22">
        <f>'1. GOSPODARENJE OTPADOM'!I19</f>
        <v>2144.8005839803568</v>
      </c>
      <c r="J8" s="22">
        <f>'1. GOSPODARENJE OTPADOM'!J19</f>
        <v>0</v>
      </c>
      <c r="K8" s="27" t="s">
        <v>25</v>
      </c>
      <c r="L8" s="88">
        <f>SUM(D8:K8)</f>
        <v>175321.12283495918</v>
      </c>
      <c r="M8" s="87" t="s">
        <v>77</v>
      </c>
      <c r="N8" s="22">
        <f>'1. GOSPODARENJE OTPADOM'!M19</f>
        <v>124764.33</v>
      </c>
      <c r="O8" s="28" t="s">
        <v>25</v>
      </c>
      <c r="P8" s="28" t="s">
        <v>25</v>
      </c>
      <c r="Q8" s="22">
        <f>'1. GOSPODARENJE OTPADOM'!N19</f>
        <v>1908</v>
      </c>
      <c r="R8" s="22">
        <f>'1. GOSPODARENJE OTPADOM'!O19</f>
        <v>52029.46</v>
      </c>
      <c r="S8" s="22">
        <f>'1. GOSPODARENJE OTPADOM'!P19</f>
        <v>2144.8005839803568</v>
      </c>
      <c r="T8" s="22">
        <f>'1. GOSPODARENJE OTPADOM'!Q19</f>
        <v>0</v>
      </c>
      <c r="U8" s="27" t="s">
        <v>25</v>
      </c>
      <c r="V8" s="88">
        <f>SUM(N8:U8)</f>
        <v>180846.59058398037</v>
      </c>
    </row>
    <row r="9" spans="1:22" s="3" customFormat="1" ht="24.95" customHeight="1" x14ac:dyDescent="0.2">
      <c r="A9" s="182" t="s">
        <v>8</v>
      </c>
      <c r="B9" s="280" t="s">
        <v>5</v>
      </c>
      <c r="C9" s="83" t="s">
        <v>76</v>
      </c>
      <c r="D9" s="23" t="s">
        <v>25</v>
      </c>
      <c r="E9" s="21">
        <f>'2. GROBLJA GRADA POŽEGE'!F20</f>
        <v>341100</v>
      </c>
      <c r="F9" s="52" t="s">
        <v>25</v>
      </c>
      <c r="G9" s="52" t="s">
        <v>25</v>
      </c>
      <c r="H9" s="52" t="s">
        <v>25</v>
      </c>
      <c r="I9" s="52" t="s">
        <v>25</v>
      </c>
      <c r="J9" s="52" t="s">
        <v>25</v>
      </c>
      <c r="K9" s="52" t="s">
        <v>25</v>
      </c>
      <c r="L9" s="26">
        <f>SUM(E9:K9)</f>
        <v>341100</v>
      </c>
      <c r="M9" s="83" t="s">
        <v>76</v>
      </c>
      <c r="N9" s="23" t="s">
        <v>25</v>
      </c>
      <c r="O9" s="21">
        <f>'2. GROBLJA GRADA POŽEGE'!J20</f>
        <v>339077.36384999997</v>
      </c>
      <c r="P9" s="52" t="s">
        <v>25</v>
      </c>
      <c r="Q9" s="52" t="s">
        <v>25</v>
      </c>
      <c r="R9" s="52" t="s">
        <v>25</v>
      </c>
      <c r="S9" s="52" t="s">
        <v>25</v>
      </c>
      <c r="T9" s="52" t="s">
        <v>25</v>
      </c>
      <c r="U9" s="52" t="s">
        <v>25</v>
      </c>
      <c r="V9" s="26">
        <f>SUM(O9:U9)</f>
        <v>339077.36384999997</v>
      </c>
    </row>
    <row r="10" spans="1:22" s="3" customFormat="1" ht="24.95" customHeight="1" x14ac:dyDescent="0.2">
      <c r="A10" s="182"/>
      <c r="B10" s="280"/>
      <c r="C10" s="89" t="s">
        <v>77</v>
      </c>
      <c r="D10" s="28" t="s">
        <v>25</v>
      </c>
      <c r="E10" s="22">
        <f>'2. GROBLJA GRADA POŽEGE'!F21</f>
        <v>45271.749950228943</v>
      </c>
      <c r="F10" s="55" t="s">
        <v>25</v>
      </c>
      <c r="G10" s="55" t="s">
        <v>25</v>
      </c>
      <c r="H10" s="55" t="s">
        <v>25</v>
      </c>
      <c r="I10" s="55" t="s">
        <v>25</v>
      </c>
      <c r="J10" s="55" t="s">
        <v>25</v>
      </c>
      <c r="K10" s="55" t="s">
        <v>25</v>
      </c>
      <c r="L10" s="90">
        <f>SUM(E10:K10)</f>
        <v>45271.749950228943</v>
      </c>
      <c r="M10" s="89" t="s">
        <v>77</v>
      </c>
      <c r="N10" s="28" t="s">
        <v>25</v>
      </c>
      <c r="O10" s="22">
        <f>'2. GROBLJA GRADA POŽEGE'!J21</f>
        <v>45003.299999999996</v>
      </c>
      <c r="P10" s="55" t="s">
        <v>25</v>
      </c>
      <c r="Q10" s="55" t="s">
        <v>25</v>
      </c>
      <c r="R10" s="55" t="s">
        <v>25</v>
      </c>
      <c r="S10" s="55" t="s">
        <v>25</v>
      </c>
      <c r="T10" s="55" t="s">
        <v>25</v>
      </c>
      <c r="U10" s="55" t="s">
        <v>25</v>
      </c>
      <c r="V10" s="90">
        <f>SUM(O10:U10)</f>
        <v>45003.299999999996</v>
      </c>
    </row>
    <row r="11" spans="1:22" s="3" customFormat="1" ht="24.95" customHeight="1" x14ac:dyDescent="0.2">
      <c r="A11" s="178" t="s">
        <v>0</v>
      </c>
      <c r="B11" s="281" t="s">
        <v>6</v>
      </c>
      <c r="C11" s="85" t="s">
        <v>76</v>
      </c>
      <c r="D11" s="52" t="s">
        <v>25</v>
      </c>
      <c r="E11" s="52" t="s">
        <v>25</v>
      </c>
      <c r="F11" s="67">
        <f>'3. GRIJANJE STAMBENIH ZGRADA'!F10</f>
        <v>10000</v>
      </c>
      <c r="G11" s="52" t="s">
        <v>25</v>
      </c>
      <c r="H11" s="52" t="s">
        <v>25</v>
      </c>
      <c r="I11" s="52" t="s">
        <v>25</v>
      </c>
      <c r="J11" s="52" t="s">
        <v>25</v>
      </c>
      <c r="K11" s="52" t="s">
        <v>25</v>
      </c>
      <c r="L11" s="86">
        <f>SUM(F11:K11)</f>
        <v>10000</v>
      </c>
      <c r="M11" s="85" t="s">
        <v>76</v>
      </c>
      <c r="N11" s="52" t="s">
        <v>25</v>
      </c>
      <c r="O11" s="52" t="s">
        <v>25</v>
      </c>
      <c r="P11" s="67">
        <f>'3. GRIJANJE STAMBENIH ZGRADA'!J10</f>
        <v>7913.4853499999999</v>
      </c>
      <c r="Q11" s="52" t="s">
        <v>25</v>
      </c>
      <c r="R11" s="52" t="s">
        <v>25</v>
      </c>
      <c r="S11" s="52" t="s">
        <v>25</v>
      </c>
      <c r="T11" s="52" t="s">
        <v>25</v>
      </c>
      <c r="U11" s="52" t="s">
        <v>25</v>
      </c>
      <c r="V11" s="86">
        <f>SUM(P11:U11)</f>
        <v>7913.4853499999999</v>
      </c>
    </row>
    <row r="12" spans="1:22" s="3" customFormat="1" ht="24.95" customHeight="1" x14ac:dyDescent="0.2">
      <c r="A12" s="179"/>
      <c r="B12" s="282"/>
      <c r="C12" s="87" t="s">
        <v>77</v>
      </c>
      <c r="D12" s="55" t="s">
        <v>25</v>
      </c>
      <c r="E12" s="55" t="s">
        <v>25</v>
      </c>
      <c r="F12" s="22">
        <f>'3. GRIJANJE STAMBENIH ZGRADA'!F11</f>
        <v>1327.2280841462605</v>
      </c>
      <c r="G12" s="55" t="s">
        <v>25</v>
      </c>
      <c r="H12" s="55" t="s">
        <v>25</v>
      </c>
      <c r="I12" s="55" t="s">
        <v>25</v>
      </c>
      <c r="J12" s="55" t="s">
        <v>25</v>
      </c>
      <c r="K12" s="55" t="s">
        <v>25</v>
      </c>
      <c r="L12" s="91">
        <f>SUM(F12:K12)</f>
        <v>1327.2280841462605</v>
      </c>
      <c r="M12" s="87" t="s">
        <v>77</v>
      </c>
      <c r="N12" s="55" t="s">
        <v>25</v>
      </c>
      <c r="O12" s="55" t="s">
        <v>25</v>
      </c>
      <c r="P12" s="22">
        <f>'3. GRIJANJE STAMBENIH ZGRADA'!J11</f>
        <v>1050.3</v>
      </c>
      <c r="Q12" s="55" t="s">
        <v>25</v>
      </c>
      <c r="R12" s="55" t="s">
        <v>25</v>
      </c>
      <c r="S12" s="55" t="s">
        <v>25</v>
      </c>
      <c r="T12" s="55" t="s">
        <v>25</v>
      </c>
      <c r="U12" s="55" t="s">
        <v>25</v>
      </c>
      <c r="V12" s="91">
        <f>SUM(P12:U12)</f>
        <v>1050.3</v>
      </c>
    </row>
    <row r="13" spans="1:22" s="3" customFormat="1" ht="24.95" customHeight="1" x14ac:dyDescent="0.2">
      <c r="A13" s="182" t="s">
        <v>1</v>
      </c>
      <c r="B13" s="280" t="s">
        <v>10</v>
      </c>
      <c r="C13" s="83" t="s">
        <v>76</v>
      </c>
      <c r="D13" s="52" t="s">
        <v>25</v>
      </c>
      <c r="E13" s="52" t="s">
        <v>25</v>
      </c>
      <c r="F13" s="52">
        <f>'4. SLUŽBA NAPLATE PARKIRANJA'!F12</f>
        <v>62000</v>
      </c>
      <c r="G13" s="52" t="s">
        <v>25</v>
      </c>
      <c r="H13" s="52" t="s">
        <v>25</v>
      </c>
      <c r="I13" s="52" t="s">
        <v>25</v>
      </c>
      <c r="J13" s="52" t="s">
        <v>25</v>
      </c>
      <c r="K13" s="52" t="s">
        <v>25</v>
      </c>
      <c r="L13" s="26">
        <f>SUM(F13:K13)</f>
        <v>62000</v>
      </c>
      <c r="M13" s="83" t="s">
        <v>76</v>
      </c>
      <c r="N13" s="52" t="s">
        <v>25</v>
      </c>
      <c r="O13" s="52" t="s">
        <v>25</v>
      </c>
      <c r="P13" s="52">
        <f>'4. SLUŽBA NAPLATE PARKIRANJA'!J12</f>
        <v>31366.048155</v>
      </c>
      <c r="Q13" s="52" t="s">
        <v>25</v>
      </c>
      <c r="R13" s="52" t="s">
        <v>25</v>
      </c>
      <c r="S13" s="52" t="s">
        <v>25</v>
      </c>
      <c r="T13" s="52" t="s">
        <v>25</v>
      </c>
      <c r="U13" s="52" t="s">
        <v>25</v>
      </c>
      <c r="V13" s="26">
        <f>SUM(P13:U13)</f>
        <v>31366.048155</v>
      </c>
    </row>
    <row r="14" spans="1:22" s="3" customFormat="1" ht="24.95" customHeight="1" x14ac:dyDescent="0.2">
      <c r="A14" s="182"/>
      <c r="B14" s="280"/>
      <c r="C14" s="89" t="s">
        <v>77</v>
      </c>
      <c r="D14" s="55" t="s">
        <v>25</v>
      </c>
      <c r="E14" s="55" t="s">
        <v>25</v>
      </c>
      <c r="F14" s="22">
        <f>'4. SLUŽBA NAPLATE PARKIRANJA'!F13</f>
        <v>8228.8141217068151</v>
      </c>
      <c r="G14" s="55" t="s">
        <v>25</v>
      </c>
      <c r="H14" s="55" t="s">
        <v>25</v>
      </c>
      <c r="I14" s="55" t="s">
        <v>25</v>
      </c>
      <c r="J14" s="55" t="s">
        <v>25</v>
      </c>
      <c r="K14" s="55" t="s">
        <v>25</v>
      </c>
      <c r="L14" s="90">
        <f>SUM(F14:K14)</f>
        <v>8228.8141217068151</v>
      </c>
      <c r="M14" s="89" t="s">
        <v>77</v>
      </c>
      <c r="N14" s="55" t="s">
        <v>25</v>
      </c>
      <c r="O14" s="55" t="s">
        <v>25</v>
      </c>
      <c r="P14" s="22">
        <f>'4. SLUŽBA NAPLATE PARKIRANJA'!J13</f>
        <v>4162.99</v>
      </c>
      <c r="Q14" s="55" t="s">
        <v>25</v>
      </c>
      <c r="R14" s="55" t="s">
        <v>25</v>
      </c>
      <c r="S14" s="55" t="s">
        <v>25</v>
      </c>
      <c r="T14" s="55" t="s">
        <v>25</v>
      </c>
      <c r="U14" s="55" t="s">
        <v>25</v>
      </c>
      <c r="V14" s="90">
        <f>SUM(P14:U14)</f>
        <v>4162.99</v>
      </c>
    </row>
    <row r="15" spans="1:22" s="3" customFormat="1" ht="24.95" customHeight="1" x14ac:dyDescent="0.2">
      <c r="A15" s="178" t="s">
        <v>2</v>
      </c>
      <c r="B15" s="281" t="s">
        <v>9</v>
      </c>
      <c r="C15" s="85" t="s">
        <v>76</v>
      </c>
      <c r="D15" s="52" t="s">
        <v>25</v>
      </c>
      <c r="E15" s="52" t="s">
        <v>25</v>
      </c>
      <c r="F15" s="67">
        <f>'5. TRŽNICA'!F10</f>
        <v>5000</v>
      </c>
      <c r="G15" s="52" t="s">
        <v>25</v>
      </c>
      <c r="H15" s="52" t="s">
        <v>25</v>
      </c>
      <c r="I15" s="52" t="s">
        <v>25</v>
      </c>
      <c r="J15" s="52" t="s">
        <v>25</v>
      </c>
      <c r="K15" s="52" t="s">
        <v>25</v>
      </c>
      <c r="L15" s="86">
        <f>SUM(F15:K15)</f>
        <v>5000</v>
      </c>
      <c r="M15" s="85" t="s">
        <v>76</v>
      </c>
      <c r="N15" s="52" t="s">
        <v>25</v>
      </c>
      <c r="O15" s="52" t="s">
        <v>25</v>
      </c>
      <c r="P15" s="67">
        <f>'5. TRŽNICA'!J10</f>
        <v>5224.7990250000003</v>
      </c>
      <c r="Q15" s="52" t="s">
        <v>25</v>
      </c>
      <c r="R15" s="52" t="s">
        <v>25</v>
      </c>
      <c r="S15" s="52" t="s">
        <v>25</v>
      </c>
      <c r="T15" s="52" t="s">
        <v>25</v>
      </c>
      <c r="U15" s="52" t="s">
        <v>25</v>
      </c>
      <c r="V15" s="86">
        <f>SUM(P15:U15)</f>
        <v>5224.7990250000003</v>
      </c>
    </row>
    <row r="16" spans="1:22" s="3" customFormat="1" ht="24.95" customHeight="1" x14ac:dyDescent="0.2">
      <c r="A16" s="179"/>
      <c r="B16" s="282"/>
      <c r="C16" s="87" t="s">
        <v>77</v>
      </c>
      <c r="D16" s="55" t="s">
        <v>25</v>
      </c>
      <c r="E16" s="55" t="s">
        <v>25</v>
      </c>
      <c r="F16" s="22">
        <f>'5. TRŽNICA'!F11</f>
        <v>663.61404207313024</v>
      </c>
      <c r="G16" s="55" t="s">
        <v>25</v>
      </c>
      <c r="H16" s="55" t="s">
        <v>25</v>
      </c>
      <c r="I16" s="55" t="s">
        <v>25</v>
      </c>
      <c r="J16" s="55" t="s">
        <v>25</v>
      </c>
      <c r="K16" s="55" t="s">
        <v>25</v>
      </c>
      <c r="L16" s="91">
        <f>SUM(D16:K16)</f>
        <v>663.61404207313024</v>
      </c>
      <c r="M16" s="87" t="s">
        <v>77</v>
      </c>
      <c r="N16" s="55" t="s">
        <v>25</v>
      </c>
      <c r="O16" s="55" t="s">
        <v>25</v>
      </c>
      <c r="P16" s="22">
        <f>'5. TRŽNICA'!J11</f>
        <v>693.45</v>
      </c>
      <c r="Q16" s="55" t="s">
        <v>25</v>
      </c>
      <c r="R16" s="55" t="s">
        <v>25</v>
      </c>
      <c r="S16" s="55" t="s">
        <v>25</v>
      </c>
      <c r="T16" s="55" t="s">
        <v>25</v>
      </c>
      <c r="U16" s="55" t="s">
        <v>25</v>
      </c>
      <c r="V16" s="91">
        <f>SUM(N16:U16)</f>
        <v>693.45</v>
      </c>
    </row>
    <row r="17" spans="1:22" s="3" customFormat="1" ht="24.95" customHeight="1" x14ac:dyDescent="0.2">
      <c r="A17" s="251" t="s">
        <v>3</v>
      </c>
      <c r="B17" s="280" t="s">
        <v>4</v>
      </c>
      <c r="C17" s="83" t="s">
        <v>76</v>
      </c>
      <c r="D17" s="52" t="s">
        <v>25</v>
      </c>
      <c r="E17" s="52" t="s">
        <v>25</v>
      </c>
      <c r="F17" s="21">
        <f>'6. OBJEKTI ZAJEDNIČKIH POTREBA'!F14</f>
        <v>69600</v>
      </c>
      <c r="G17" s="52" t="s">
        <v>25</v>
      </c>
      <c r="H17" s="52" t="s">
        <v>25</v>
      </c>
      <c r="I17" s="52" t="s">
        <v>25</v>
      </c>
      <c r="J17" s="52" t="s">
        <v>25</v>
      </c>
      <c r="K17" s="53">
        <f>'6. OBJEKTI ZAJEDNIČKIH POTREBA'!G14</f>
        <v>11250</v>
      </c>
      <c r="L17" s="26">
        <f>SUM(F17:K17)</f>
        <v>80850</v>
      </c>
      <c r="M17" s="83" t="s">
        <v>76</v>
      </c>
      <c r="N17" s="52" t="s">
        <v>25</v>
      </c>
      <c r="O17" s="52" t="s">
        <v>25</v>
      </c>
      <c r="P17" s="21">
        <f>'6. OBJEKTI ZAJEDNIČKIH POTREBA'!J14</f>
        <v>78074.297279999999</v>
      </c>
      <c r="Q17" s="52" t="s">
        <v>25</v>
      </c>
      <c r="R17" s="52" t="s">
        <v>25</v>
      </c>
      <c r="S17" s="52" t="s">
        <v>25</v>
      </c>
      <c r="T17" s="52" t="s">
        <v>25</v>
      </c>
      <c r="U17" s="53">
        <f>'6. OBJEKTI ZAJEDNIČKIH POTREBA'!K14</f>
        <v>11243.192500000001</v>
      </c>
      <c r="V17" s="26">
        <f>SUM(P17:U17)</f>
        <v>89317.489780000004</v>
      </c>
    </row>
    <row r="18" spans="1:22" s="3" customFormat="1" ht="24.95" customHeight="1" x14ac:dyDescent="0.2">
      <c r="A18" s="188"/>
      <c r="B18" s="282"/>
      <c r="C18" s="84" t="s">
        <v>77</v>
      </c>
      <c r="D18" s="55" t="s">
        <v>25</v>
      </c>
      <c r="E18" s="55" t="s">
        <v>25</v>
      </c>
      <c r="F18" s="22">
        <f>'6. OBJEKTI ZAJEDNIČKIH POTREBA'!F15</f>
        <v>9237.5074656579727</v>
      </c>
      <c r="G18" s="55" t="s">
        <v>25</v>
      </c>
      <c r="H18" s="55" t="s">
        <v>25</v>
      </c>
      <c r="I18" s="55" t="s">
        <v>25</v>
      </c>
      <c r="J18" s="55" t="s">
        <v>25</v>
      </c>
      <c r="K18" s="71">
        <f>'6. OBJEKTI ZAJEDNIČKIH POTREBA'!G15</f>
        <v>1493.1315946645429</v>
      </c>
      <c r="L18" s="82">
        <f>SUM(F18:K18)</f>
        <v>10730.639060322515</v>
      </c>
      <c r="M18" s="84" t="s">
        <v>77</v>
      </c>
      <c r="N18" s="55" t="s">
        <v>25</v>
      </c>
      <c r="O18" s="55" t="s">
        <v>25</v>
      </c>
      <c r="P18" s="22">
        <f>'6. OBJEKTI ZAJEDNIČKIH POTREBA'!J15</f>
        <v>10362.24</v>
      </c>
      <c r="Q18" s="55" t="s">
        <v>25</v>
      </c>
      <c r="R18" s="55" t="s">
        <v>25</v>
      </c>
      <c r="S18" s="55" t="s">
        <v>25</v>
      </c>
      <c r="T18" s="55" t="s">
        <v>25</v>
      </c>
      <c r="U18" s="71">
        <f>'6. OBJEKTI ZAJEDNIČKIH POTREBA'!K15</f>
        <v>1492.2280841462605</v>
      </c>
      <c r="V18" s="82">
        <f>SUM(P18:U18)</f>
        <v>11854.46808414626</v>
      </c>
    </row>
    <row r="19" spans="1:22" s="3" customFormat="1" ht="21" customHeight="1" x14ac:dyDescent="0.2">
      <c r="A19" s="167" t="s">
        <v>94</v>
      </c>
      <c r="B19" s="168"/>
      <c r="C19" s="92" t="s">
        <v>76</v>
      </c>
      <c r="D19" s="56">
        <f>D7</f>
        <v>928797</v>
      </c>
      <c r="E19" s="56">
        <f>E9</f>
        <v>341100</v>
      </c>
      <c r="F19" s="56">
        <f>F11+F13+F15+F17</f>
        <v>146600</v>
      </c>
      <c r="G19" s="56">
        <f>G7</f>
        <v>13800</v>
      </c>
      <c r="H19" s="56">
        <f>H7</f>
        <v>362200</v>
      </c>
      <c r="I19" s="56">
        <f>I7</f>
        <v>16160</v>
      </c>
      <c r="J19" s="56">
        <f>J7</f>
        <v>0</v>
      </c>
      <c r="K19" s="72">
        <f>K17</f>
        <v>11250</v>
      </c>
      <c r="L19" s="68">
        <f>SUM(D19:K19)</f>
        <v>1819907</v>
      </c>
      <c r="M19" s="92" t="s">
        <v>76</v>
      </c>
      <c r="N19" s="56">
        <f>N7</f>
        <v>940036.84438499995</v>
      </c>
      <c r="O19" s="56">
        <f>O9</f>
        <v>339077.36384999997</v>
      </c>
      <c r="P19" s="56">
        <f>P11+P13+P15+P17</f>
        <v>122578.62981</v>
      </c>
      <c r="Q19" s="56">
        <f>Q7</f>
        <v>14375.826000000001</v>
      </c>
      <c r="R19" s="56">
        <f>R7</f>
        <v>392015.96637000004</v>
      </c>
      <c r="S19" s="56">
        <f>S7</f>
        <v>16160</v>
      </c>
      <c r="T19" s="56">
        <f>T7</f>
        <v>0</v>
      </c>
      <c r="U19" s="72">
        <f>U17</f>
        <v>11243.192500000001</v>
      </c>
      <c r="V19" s="68">
        <f>SUM(N19:U19)</f>
        <v>1835487.8229149999</v>
      </c>
    </row>
    <row r="20" spans="1:22" s="3" customFormat="1" ht="21" customHeight="1" x14ac:dyDescent="0.2">
      <c r="A20" s="169"/>
      <c r="B20" s="170"/>
      <c r="C20" s="93" t="s">
        <v>77</v>
      </c>
      <c r="D20" s="58">
        <f>D19/7.5345</f>
        <v>123272.54628707943</v>
      </c>
      <c r="E20" s="58">
        <f t="shared" ref="E20:K20" si="0">E19/7.5345</f>
        <v>45271.749950228943</v>
      </c>
      <c r="F20" s="58">
        <f t="shared" si="0"/>
        <v>19457.163713584177</v>
      </c>
      <c r="G20" s="58">
        <f t="shared" si="0"/>
        <v>1831.5747561218395</v>
      </c>
      <c r="H20" s="58">
        <f t="shared" si="0"/>
        <v>48072.201207777551</v>
      </c>
      <c r="I20" s="58">
        <f t="shared" si="0"/>
        <v>2144.8005839803568</v>
      </c>
      <c r="J20" s="58">
        <f t="shared" si="0"/>
        <v>0</v>
      </c>
      <c r="K20" s="59">
        <f t="shared" si="0"/>
        <v>1493.1315946645429</v>
      </c>
      <c r="L20" s="69">
        <f>SUM(D20:K20)</f>
        <v>241543.16809343683</v>
      </c>
      <c r="M20" s="93" t="s">
        <v>77</v>
      </c>
      <c r="N20" s="58">
        <f>N19/7.5345</f>
        <v>124764.32999999999</v>
      </c>
      <c r="O20" s="58">
        <f t="shared" ref="O20:U20" si="1">O19/7.5345</f>
        <v>45003.299999999996</v>
      </c>
      <c r="P20" s="58">
        <f t="shared" si="1"/>
        <v>16268.98</v>
      </c>
      <c r="Q20" s="58">
        <f t="shared" si="1"/>
        <v>1908</v>
      </c>
      <c r="R20" s="58">
        <f t="shared" si="1"/>
        <v>52029.46</v>
      </c>
      <c r="S20" s="58">
        <f t="shared" si="1"/>
        <v>2144.8005839803568</v>
      </c>
      <c r="T20" s="58">
        <f t="shared" si="1"/>
        <v>0</v>
      </c>
      <c r="U20" s="59">
        <f t="shared" si="1"/>
        <v>1492.2280841462607</v>
      </c>
      <c r="V20" s="69">
        <f>SUM(N20:U20)</f>
        <v>243611.09866812659</v>
      </c>
    </row>
    <row r="21" spans="1:22" s="3" customFormat="1" ht="12.75" customHeight="1" x14ac:dyDescent="0.2">
      <c r="A21" s="6"/>
      <c r="B21" s="6"/>
    </row>
    <row r="22" spans="1:22" ht="12.75" customHeight="1" x14ac:dyDescent="0.2">
      <c r="L22" s="106"/>
      <c r="V22" s="106"/>
    </row>
    <row r="23" spans="1:22" ht="18.75" customHeight="1" x14ac:dyDescent="0.2">
      <c r="A23" s="121" t="s">
        <v>169</v>
      </c>
      <c r="B23" s="121"/>
      <c r="C23" s="122"/>
      <c r="D23" s="113"/>
      <c r="E23" s="113"/>
      <c r="F23" s="113"/>
      <c r="G23" s="113"/>
      <c r="H23" s="113"/>
      <c r="I23" s="113"/>
      <c r="J23" s="125"/>
      <c r="K23" s="125"/>
      <c r="L23" s="125"/>
      <c r="M23" s="113"/>
      <c r="N23" s="113"/>
      <c r="O23" s="113"/>
      <c r="P23" s="113"/>
      <c r="Q23" s="113"/>
      <c r="R23" s="113"/>
      <c r="S23" s="288" t="s">
        <v>48</v>
      </c>
      <c r="T23" s="288"/>
      <c r="U23" s="288"/>
      <c r="V23" s="288"/>
    </row>
    <row r="24" spans="1:22" ht="19.5" customHeight="1" x14ac:dyDescent="0.2">
      <c r="A24" s="114"/>
      <c r="B24" s="114"/>
      <c r="C24" s="113"/>
      <c r="D24" s="113"/>
      <c r="E24" s="113"/>
      <c r="F24" s="113"/>
      <c r="G24" s="113"/>
      <c r="H24" s="113"/>
      <c r="I24" s="113"/>
      <c r="J24" s="113"/>
      <c r="K24" s="113"/>
      <c r="L24" s="115"/>
      <c r="M24" s="113"/>
      <c r="N24" s="113"/>
      <c r="O24" s="113"/>
      <c r="P24" s="113"/>
      <c r="Q24" s="113"/>
      <c r="R24" s="113"/>
      <c r="S24" s="120"/>
      <c r="U24" s="113"/>
      <c r="V24" s="113"/>
    </row>
    <row r="25" spans="1:22" ht="17.25" customHeight="1" x14ac:dyDescent="0.2">
      <c r="A25" s="114"/>
      <c r="B25" s="114"/>
      <c r="C25" s="113"/>
      <c r="D25" s="113"/>
      <c r="E25" s="113"/>
      <c r="F25" s="113"/>
      <c r="G25" s="113"/>
      <c r="H25" s="113"/>
      <c r="I25" s="113"/>
      <c r="J25" s="125"/>
      <c r="K25" s="125"/>
      <c r="L25" s="125"/>
      <c r="M25" s="113"/>
      <c r="N25" s="113"/>
      <c r="O25" s="113"/>
      <c r="P25" s="113"/>
      <c r="Q25" s="113"/>
      <c r="R25" s="113"/>
      <c r="S25" s="288" t="s">
        <v>15</v>
      </c>
      <c r="T25" s="288"/>
      <c r="U25" s="288"/>
      <c r="V25" s="288"/>
    </row>
    <row r="26" spans="1:22" x14ac:dyDescent="0.2">
      <c r="L26" s="106"/>
    </row>
    <row r="28" spans="1:22" x14ac:dyDescent="0.2">
      <c r="V28" s="106"/>
    </row>
    <row r="30" spans="1:22" x14ac:dyDescent="0.2">
      <c r="V30" s="106"/>
    </row>
  </sheetData>
  <sheetProtection algorithmName="SHA-512" hashValue="vpJZob+GlQqnAfL48nxoDgw0yWq5YrQ+bmmuEao6oDvrzT58XQDUGuwSVc22oDCAKE3g8HNDj67jLAACUwCe8A==" saltValue="3CDxtfKdbxcm9FE3WxPJ0Q==" spinCount="100000" sheet="1" objects="1" scenarios="1"/>
  <mergeCells count="28">
    <mergeCell ref="S23:V23"/>
    <mergeCell ref="S25:V25"/>
    <mergeCell ref="A5:A6"/>
    <mergeCell ref="B5:B6"/>
    <mergeCell ref="A13:A14"/>
    <mergeCell ref="B17:B18"/>
    <mergeCell ref="A19:B20"/>
    <mergeCell ref="A17:A18"/>
    <mergeCell ref="A7:A8"/>
    <mergeCell ref="B7:B8"/>
    <mergeCell ref="A9:A10"/>
    <mergeCell ref="B9:B10"/>
    <mergeCell ref="A11:A12"/>
    <mergeCell ref="B11:B12"/>
    <mergeCell ref="J25:L25"/>
    <mergeCell ref="J23:L23"/>
    <mergeCell ref="B13:B14"/>
    <mergeCell ref="A15:A16"/>
    <mergeCell ref="B15:B16"/>
    <mergeCell ref="A4:L4"/>
    <mergeCell ref="A2:V2"/>
    <mergeCell ref="M4:V4"/>
    <mergeCell ref="M5:M6"/>
    <mergeCell ref="N5:U5"/>
    <mergeCell ref="V5:V6"/>
    <mergeCell ref="C5:C6"/>
    <mergeCell ref="D5:K5"/>
    <mergeCell ref="L5:L6"/>
  </mergeCells>
  <pageMargins left="0.39370078740157483" right="0.19685039370078741" top="0.55118110236220474" bottom="0.15748031496062992" header="0.31496062992125984" footer="0.31496062992125984"/>
  <pageSetup paperSize="9" scale="70" orientation="landscape" r:id="rId1"/>
  <headerFooter>
    <oddHeader>&amp;CKOMUNALAC POŽEGA d.o.o. - IZVRŠENJE PLANA INVESTICIJA I INVESTICIJSKOG ODRŽAVANJA ZA 2023.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2024-06-03T11:43:29Z</cp:lastPrinted>
  <dcterms:created xsi:type="dcterms:W3CDTF">1998-03-23T19:37:02Z</dcterms:created>
  <dcterms:modified xsi:type="dcterms:W3CDTF">2024-06-07T06:40:19Z</dcterms:modified>
</cp:coreProperties>
</file>